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c\task\"/>
    </mc:Choice>
  </mc:AlternateContent>
  <xr:revisionPtr revIDLastSave="0" documentId="8_{B278F0A6-D04B-4594-8797-C0EDC97AE964}" xr6:coauthVersionLast="47" xr6:coauthVersionMax="47" xr10:uidLastSave="{00000000-0000-0000-0000-000000000000}"/>
  <bookViews>
    <workbookView xWindow="1170" yWindow="1170" windowWidth="14400" windowHeight="8145" tabRatio="665" xr2:uid="{00000000-000D-0000-FFFF-FFFF00000000}"/>
  </bookViews>
  <sheets>
    <sheet name="CrediAltoque (SI)" sheetId="44" r:id="rId1"/>
    <sheet name="Calculos CrediAltoque" sheetId="4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44" l="1"/>
  <c r="AH34" i="44" s="1"/>
  <c r="AI34" i="44" l="1"/>
  <c r="B35" i="44" l="1"/>
  <c r="C28" i="44"/>
  <c r="L7" i="44" l="1"/>
  <c r="J35" i="44" s="1"/>
  <c r="R9" i="44" l="1"/>
  <c r="R19" i="44"/>
  <c r="X7" i="44" l="1"/>
  <c r="X9" i="44"/>
  <c r="A36" i="44"/>
  <c r="B36" i="44" l="1"/>
  <c r="Q35" i="44"/>
  <c r="A37" i="44"/>
  <c r="Q36" i="44" l="1"/>
  <c r="G36" i="44"/>
  <c r="B37" i="44"/>
  <c r="A38" i="44"/>
  <c r="Q37" i="44" l="1"/>
  <c r="A39" i="44"/>
  <c r="B38" i="44"/>
  <c r="G37" i="44"/>
  <c r="Q38" i="44" l="1"/>
  <c r="G38" i="44"/>
  <c r="A40" i="44"/>
  <c r="B39" i="44"/>
  <c r="Q39" i="44" l="1"/>
  <c r="A41" i="44"/>
  <c r="B40" i="44"/>
  <c r="G39" i="44"/>
  <c r="Q40" i="44" l="1"/>
  <c r="G40" i="44"/>
  <c r="A42" i="44"/>
  <c r="B41" i="44"/>
  <c r="Q41" i="44" l="1"/>
  <c r="G41" i="44"/>
  <c r="A43" i="44"/>
  <c r="B42" i="44"/>
  <c r="Q42" i="44" l="1"/>
  <c r="G42" i="44"/>
  <c r="A44" i="44"/>
  <c r="B43" i="44"/>
  <c r="Q43" i="44" l="1"/>
  <c r="G43" i="44"/>
  <c r="A45" i="44"/>
  <c r="B44" i="44"/>
  <c r="Q44" i="44" l="1"/>
  <c r="G44" i="44"/>
  <c r="A46" i="44"/>
  <c r="B45" i="44"/>
  <c r="Q45" i="44" l="1"/>
  <c r="A47" i="44"/>
  <c r="B46" i="44"/>
  <c r="G45" i="44"/>
  <c r="Q46" i="44" l="1"/>
  <c r="G46" i="44"/>
  <c r="A48" i="44"/>
  <c r="B47" i="44"/>
  <c r="Q47" i="44" l="1"/>
  <c r="A49" i="44"/>
  <c r="B48" i="44"/>
  <c r="G47" i="44"/>
  <c r="Q48" i="44" l="1"/>
  <c r="G48" i="44"/>
  <c r="A50" i="44"/>
  <c r="B49" i="44"/>
  <c r="Q49" i="44" l="1"/>
  <c r="G49" i="44"/>
  <c r="A51" i="44"/>
  <c r="B50" i="44"/>
  <c r="Q50" i="44" l="1"/>
  <c r="G50" i="44"/>
  <c r="A52" i="44"/>
  <c r="B51" i="44"/>
  <c r="Q51" i="44" l="1"/>
  <c r="G51" i="44"/>
  <c r="A53" i="44"/>
  <c r="B52" i="44"/>
  <c r="Q52" i="44" l="1"/>
  <c r="G52" i="44"/>
  <c r="A54" i="44"/>
  <c r="B53" i="44"/>
  <c r="Q53" i="44" l="1"/>
  <c r="A55" i="44"/>
  <c r="B54" i="44"/>
  <c r="G53" i="44"/>
  <c r="Q54" i="44" l="1"/>
  <c r="G54" i="44"/>
  <c r="A56" i="44"/>
  <c r="B55" i="44"/>
  <c r="Q55" i="44" l="1"/>
  <c r="G55" i="44"/>
  <c r="A57" i="44"/>
  <c r="B56" i="44"/>
  <c r="Q56" i="44" l="1"/>
  <c r="A58" i="44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B57" i="44"/>
  <c r="G56" i="44"/>
  <c r="Q57" i="44" l="1"/>
  <c r="G57" i="44"/>
  <c r="B58" i="44"/>
  <c r="Q58" i="44" l="1"/>
  <c r="B59" i="44"/>
  <c r="X59" i="44" s="1"/>
  <c r="G58" i="44"/>
  <c r="R59" i="44" l="1"/>
  <c r="Q59" i="44"/>
  <c r="G59" i="44"/>
  <c r="B60" i="44"/>
  <c r="X60" i="44" s="1"/>
  <c r="R60" i="44" l="1"/>
  <c r="Q60" i="44"/>
  <c r="G60" i="44"/>
  <c r="B61" i="44"/>
  <c r="X61" i="44" s="1"/>
  <c r="R61" i="44" l="1"/>
  <c r="Q61" i="44"/>
  <c r="B62" i="44"/>
  <c r="X62" i="44" s="1"/>
  <c r="G61" i="44"/>
  <c r="R62" i="44" l="1"/>
  <c r="Q62" i="44"/>
  <c r="G62" i="44"/>
  <c r="B63" i="44"/>
  <c r="X63" i="44" s="1"/>
  <c r="R63" i="44" l="1"/>
  <c r="Q63" i="44"/>
  <c r="G63" i="44"/>
  <c r="B64" i="44"/>
  <c r="X64" i="44" s="1"/>
  <c r="R64" i="44" l="1"/>
  <c r="Q64" i="44"/>
  <c r="G64" i="44"/>
  <c r="B65" i="44"/>
  <c r="X65" i="44" s="1"/>
  <c r="R65" i="44" l="1"/>
  <c r="Q65" i="44"/>
  <c r="G65" i="44"/>
  <c r="B66" i="44"/>
  <c r="X66" i="44" s="1"/>
  <c r="R66" i="44" l="1"/>
  <c r="Q66" i="44"/>
  <c r="G66" i="44"/>
  <c r="B67" i="44"/>
  <c r="X67" i="44" s="1"/>
  <c r="R67" i="44" l="1"/>
  <c r="Q67" i="44"/>
  <c r="B68" i="44"/>
  <c r="X68" i="44" s="1"/>
  <c r="G67" i="44"/>
  <c r="R68" i="44" l="1"/>
  <c r="Q68" i="44"/>
  <c r="G68" i="44"/>
  <c r="B69" i="44"/>
  <c r="X69" i="44" s="1"/>
  <c r="R69" i="44" l="1"/>
  <c r="Q69" i="44"/>
  <c r="G69" i="44"/>
  <c r="A71" i="44"/>
  <c r="B70" i="44"/>
  <c r="X70" i="44" s="1"/>
  <c r="R70" i="44" l="1"/>
  <c r="Q70" i="44"/>
  <c r="G70" i="44"/>
  <c r="A72" i="44"/>
  <c r="B71" i="44"/>
  <c r="X71" i="44" s="1"/>
  <c r="R71" i="44" l="1"/>
  <c r="Q71" i="44"/>
  <c r="A73" i="44"/>
  <c r="B72" i="44"/>
  <c r="X72" i="44" s="1"/>
  <c r="G71" i="44"/>
  <c r="R72" i="44" l="1"/>
  <c r="Q72" i="44"/>
  <c r="G72" i="44"/>
  <c r="A74" i="44"/>
  <c r="B73" i="44"/>
  <c r="X73" i="44" s="1"/>
  <c r="R73" i="44" l="1"/>
  <c r="Q73" i="44"/>
  <c r="B74" i="44"/>
  <c r="X74" i="44" s="1"/>
  <c r="G73" i="44"/>
  <c r="R74" i="44" l="1"/>
  <c r="Q74" i="44"/>
  <c r="G74" i="44"/>
  <c r="Z76" i="44" l="1"/>
  <c r="G35" i="44"/>
  <c r="F35" i="44"/>
  <c r="F36" i="44" s="1"/>
  <c r="F37" i="44" s="1"/>
  <c r="F38" i="44" s="1"/>
  <c r="F39" i="44" s="1"/>
  <c r="F40" i="44" s="1"/>
  <c r="F41" i="44" s="1"/>
  <c r="F42" i="44" s="1"/>
  <c r="F43" i="44" s="1"/>
  <c r="F44" i="44" s="1"/>
  <c r="F45" i="44" s="1"/>
  <c r="F46" i="44" s="1"/>
  <c r="F47" i="44" s="1"/>
  <c r="F48" i="44" s="1"/>
  <c r="F49" i="44" s="1"/>
  <c r="F50" i="44" s="1"/>
  <c r="F51" i="44" s="1"/>
  <c r="F52" i="44" s="1"/>
  <c r="F53" i="44" s="1"/>
  <c r="F54" i="44" s="1"/>
  <c r="F55" i="44" s="1"/>
  <c r="F56" i="44" s="1"/>
  <c r="F57" i="44" s="1"/>
  <c r="F58" i="44" s="1"/>
  <c r="F59" i="44" s="1"/>
  <c r="F60" i="44" s="1"/>
  <c r="F61" i="44" s="1"/>
  <c r="F62" i="44" s="1"/>
  <c r="F63" i="44" s="1"/>
  <c r="F64" i="44" s="1"/>
  <c r="F65" i="44" s="1"/>
  <c r="F66" i="44" s="1"/>
  <c r="F67" i="44" s="1"/>
  <c r="F68" i="44" s="1"/>
  <c r="F69" i="44" s="1"/>
  <c r="F70" i="44" s="1"/>
  <c r="F71" i="44" s="1"/>
  <c r="F72" i="44" s="1"/>
  <c r="F73" i="44" s="1"/>
  <c r="F74" i="44" s="1"/>
  <c r="J30" i="44"/>
  <c r="J28" i="44"/>
  <c r="J15" i="44"/>
  <c r="J14" i="44"/>
  <c r="L11" i="44"/>
  <c r="V59" i="44" l="1"/>
  <c r="V60" i="44"/>
  <c r="V61" i="44"/>
  <c r="V62" i="44"/>
  <c r="V63" i="44"/>
  <c r="V64" i="44"/>
  <c r="V65" i="44"/>
  <c r="V66" i="44"/>
  <c r="V67" i="44"/>
  <c r="V68" i="44"/>
  <c r="V69" i="44"/>
  <c r="V70" i="44"/>
  <c r="V71" i="44"/>
  <c r="V72" i="44"/>
  <c r="V73" i="44"/>
  <c r="V74" i="44"/>
  <c r="H71" i="44"/>
  <c r="H72" i="44"/>
  <c r="H73" i="44"/>
  <c r="H74" i="44"/>
  <c r="H65" i="44"/>
  <c r="H66" i="44"/>
  <c r="H67" i="44"/>
  <c r="H68" i="44"/>
  <c r="H69" i="44"/>
  <c r="H70" i="44"/>
  <c r="H59" i="44"/>
  <c r="H60" i="44"/>
  <c r="H61" i="44"/>
  <c r="H62" i="44"/>
  <c r="H63" i="44"/>
  <c r="H64" i="44"/>
  <c r="V35" i="44"/>
  <c r="V36" i="44"/>
  <c r="V37" i="44"/>
  <c r="V38" i="44"/>
  <c r="V39" i="44"/>
  <c r="V40" i="44"/>
  <c r="V41" i="44"/>
  <c r="V42" i="44"/>
  <c r="V43" i="44"/>
  <c r="V44" i="44"/>
  <c r="V45" i="44"/>
  <c r="V46" i="44"/>
  <c r="V47" i="44"/>
  <c r="V48" i="44"/>
  <c r="V49" i="44"/>
  <c r="V50" i="44"/>
  <c r="V51" i="44"/>
  <c r="V52" i="44"/>
  <c r="V53" i="44"/>
  <c r="V54" i="44"/>
  <c r="V55" i="44"/>
  <c r="V56" i="44"/>
  <c r="V57" i="44"/>
  <c r="V58" i="44"/>
  <c r="R12" i="44"/>
  <c r="H35" i="44"/>
  <c r="H36" i="44"/>
  <c r="H37" i="44"/>
  <c r="H38" i="44"/>
  <c r="H39" i="44"/>
  <c r="H40" i="44"/>
  <c r="H41" i="44"/>
  <c r="H42" i="44"/>
  <c r="H43" i="44"/>
  <c r="H44" i="44"/>
  <c r="H45" i="44"/>
  <c r="H46" i="44"/>
  <c r="H47" i="44"/>
  <c r="H48" i="44"/>
  <c r="H49" i="44"/>
  <c r="H50" i="44"/>
  <c r="H51" i="44"/>
  <c r="H52" i="44"/>
  <c r="H53" i="44"/>
  <c r="H54" i="44"/>
  <c r="H55" i="44"/>
  <c r="H56" i="44"/>
  <c r="H57" i="44"/>
  <c r="H58" i="44"/>
  <c r="R35" i="44"/>
  <c r="AC35" i="44" s="1"/>
  <c r="R17" i="44"/>
  <c r="R18" i="44" s="1"/>
  <c r="E35" i="44" l="1"/>
  <c r="S35" i="44" s="1"/>
  <c r="AD35" i="44" s="1"/>
  <c r="C4" i="41"/>
  <c r="AP35" i="44"/>
  <c r="C35" i="44" l="1"/>
  <c r="T35" i="44"/>
  <c r="AE35" i="44" s="1"/>
  <c r="AH35" i="44" l="1"/>
  <c r="I35" i="44"/>
  <c r="U35" i="44"/>
  <c r="D35" i="44"/>
  <c r="E36" i="44"/>
  <c r="T36" i="44" l="1"/>
  <c r="AE36" i="44" s="1"/>
  <c r="C36" i="44"/>
  <c r="AH36" i="44" l="1"/>
  <c r="I36" i="44"/>
  <c r="E37" i="44"/>
  <c r="D36" i="44"/>
  <c r="T37" i="44" l="1"/>
  <c r="AE37" i="44" s="1"/>
  <c r="C37" i="44"/>
  <c r="AH37" i="44" l="1"/>
  <c r="I37" i="44"/>
  <c r="E38" i="44"/>
  <c r="D37" i="44"/>
  <c r="C38" i="44" l="1"/>
  <c r="I38" i="44" s="1"/>
  <c r="T38" i="44"/>
  <c r="AE38" i="44" s="1"/>
  <c r="E39" i="44" l="1"/>
  <c r="T39" i="44" s="1"/>
  <c r="AE39" i="44" s="1"/>
  <c r="AH38" i="44"/>
  <c r="D38" i="44"/>
  <c r="C39" i="44" l="1"/>
  <c r="AH39" i="44" s="1"/>
  <c r="D39" i="44" l="1"/>
  <c r="E40" i="44"/>
  <c r="T40" i="44" s="1"/>
  <c r="AE40" i="44" s="1"/>
  <c r="I39" i="44"/>
  <c r="AD47" i="44"/>
  <c r="C40" i="44" l="1"/>
  <c r="AH40" i="44" s="1"/>
  <c r="AD48" i="44"/>
  <c r="D40" i="44" l="1"/>
  <c r="E41" i="44"/>
  <c r="T41" i="44" s="1"/>
  <c r="AE41" i="44" s="1"/>
  <c r="I40" i="44"/>
  <c r="C41" i="44" l="1"/>
  <c r="I41" i="44" s="1"/>
  <c r="AD49" i="44"/>
  <c r="AD50" i="44"/>
  <c r="AH41" i="44" l="1"/>
  <c r="D41" i="44"/>
  <c r="E42" i="44"/>
  <c r="AD51" i="44"/>
  <c r="C42" i="44" l="1"/>
  <c r="T42" i="44"/>
  <c r="AE42" i="44" s="1"/>
  <c r="E43" i="44" l="1"/>
  <c r="I42" i="44"/>
  <c r="AH42" i="44"/>
  <c r="D42" i="44"/>
  <c r="AD52" i="44"/>
  <c r="AD53" i="44"/>
  <c r="T43" i="44" l="1"/>
  <c r="AE43" i="44" s="1"/>
  <c r="C43" i="44"/>
  <c r="AD54" i="44"/>
  <c r="I43" i="44" l="1"/>
  <c r="E44" i="44"/>
  <c r="D43" i="44"/>
  <c r="AH43" i="44"/>
  <c r="AD55" i="44"/>
  <c r="T44" i="44" l="1"/>
  <c r="AE44" i="44" s="1"/>
  <c r="C44" i="44"/>
  <c r="AD56" i="44"/>
  <c r="AH44" i="44" l="1"/>
  <c r="I44" i="44"/>
  <c r="E45" i="44"/>
  <c r="D44" i="44"/>
  <c r="AD40" i="44"/>
  <c r="AD38" i="44"/>
  <c r="AD37" i="44"/>
  <c r="AD42" i="44"/>
  <c r="AD41" i="44"/>
  <c r="AD39" i="44"/>
  <c r="AD36" i="44"/>
  <c r="AD43" i="44"/>
  <c r="AD44" i="44"/>
  <c r="AD45" i="44"/>
  <c r="AD57" i="44"/>
  <c r="T45" i="44" l="1"/>
  <c r="AE45" i="44" s="1"/>
  <c r="C45" i="44"/>
  <c r="AD46" i="44"/>
  <c r="AD58" i="44"/>
  <c r="AH45" i="44" l="1"/>
  <c r="E46" i="44"/>
  <c r="I45" i="44"/>
  <c r="D45" i="44"/>
  <c r="X8" i="44"/>
  <c r="AD59" i="44"/>
  <c r="T46" i="44" l="1"/>
  <c r="AE46" i="44" s="1"/>
  <c r="C46" i="44"/>
  <c r="R25" i="44"/>
  <c r="R13" i="44"/>
  <c r="R14" i="44" s="1"/>
  <c r="R15" i="44" s="1"/>
  <c r="AD60" i="44"/>
  <c r="E47" i="44" l="1"/>
  <c r="C47" i="44" s="1"/>
  <c r="AH47" i="44" s="1"/>
  <c r="I46" i="44"/>
  <c r="AH46" i="44"/>
  <c r="D46" i="44"/>
  <c r="AD61" i="44"/>
  <c r="E48" i="44" l="1"/>
  <c r="T48" i="44" s="1"/>
  <c r="AE48" i="44" s="1"/>
  <c r="D47" i="44"/>
  <c r="T47" i="44"/>
  <c r="AE47" i="44" s="1"/>
  <c r="I47" i="44"/>
  <c r="AD62" i="44"/>
  <c r="C48" i="44" l="1"/>
  <c r="AH48" i="44" s="1"/>
  <c r="AD63" i="44"/>
  <c r="D48" i="44" l="1"/>
  <c r="E49" i="44"/>
  <c r="T49" i="44" s="1"/>
  <c r="AE49" i="44" s="1"/>
  <c r="I48" i="44"/>
  <c r="AD64" i="44"/>
  <c r="C49" i="44" l="1"/>
  <c r="I49" i="44" s="1"/>
  <c r="AD65" i="44"/>
  <c r="D49" i="44" l="1"/>
  <c r="E50" i="44"/>
  <c r="T50" i="44" s="1"/>
  <c r="AE50" i="44" s="1"/>
  <c r="AH49" i="44"/>
  <c r="AD66" i="44"/>
  <c r="C50" i="44" l="1"/>
  <c r="AH50" i="44" s="1"/>
  <c r="AD67" i="44"/>
  <c r="E51" i="44" l="1"/>
  <c r="T51" i="44" s="1"/>
  <c r="AE51" i="44" s="1"/>
  <c r="D50" i="44"/>
  <c r="I50" i="44"/>
  <c r="AD68" i="44"/>
  <c r="C51" i="44" l="1"/>
  <c r="AH51" i="44" s="1"/>
  <c r="AD69" i="44"/>
  <c r="D51" i="44" l="1"/>
  <c r="E52" i="44"/>
  <c r="T52" i="44" s="1"/>
  <c r="AE52" i="44" s="1"/>
  <c r="I51" i="44"/>
  <c r="AD70" i="44"/>
  <c r="C52" i="44" l="1"/>
  <c r="AH52" i="44" s="1"/>
  <c r="AD71" i="44"/>
  <c r="E53" i="44" l="1"/>
  <c r="T53" i="44" s="1"/>
  <c r="AE53" i="44" s="1"/>
  <c r="D52" i="44"/>
  <c r="I52" i="44"/>
  <c r="AD72" i="44"/>
  <c r="C53" i="44" l="1"/>
  <c r="AH53" i="44" s="1"/>
  <c r="AD73" i="44"/>
  <c r="D53" i="44" l="1"/>
  <c r="E54" i="44"/>
  <c r="T54" i="44" s="1"/>
  <c r="AE54" i="44" s="1"/>
  <c r="I53" i="44"/>
  <c r="AD74" i="44"/>
  <c r="C54" i="44" l="1"/>
  <c r="AH54" i="44" s="1"/>
  <c r="D54" i="44" l="1"/>
  <c r="E55" i="44"/>
  <c r="T55" i="44" s="1"/>
  <c r="AE55" i="44" s="1"/>
  <c r="I54" i="44"/>
  <c r="C55" i="44" l="1"/>
  <c r="AH55" i="44" s="1"/>
  <c r="E56" i="44" l="1"/>
  <c r="T56" i="44" s="1"/>
  <c r="AE56" i="44" s="1"/>
  <c r="D55" i="44"/>
  <c r="I55" i="44"/>
  <c r="C56" i="44" l="1"/>
  <c r="AH56" i="44" s="1"/>
  <c r="D56" i="44" l="1"/>
  <c r="E57" i="44"/>
  <c r="T57" i="44" s="1"/>
  <c r="AE57" i="44" s="1"/>
  <c r="I56" i="44"/>
  <c r="C57" i="44" l="1"/>
  <c r="AH57" i="44" s="1"/>
  <c r="E58" i="44" l="1"/>
  <c r="T58" i="44" s="1"/>
  <c r="AE58" i="44" s="1"/>
  <c r="D57" i="44"/>
  <c r="I57" i="44"/>
  <c r="C58" i="44" l="1"/>
  <c r="AH58" i="44" s="1"/>
  <c r="E59" i="44"/>
  <c r="T59" i="44" s="1"/>
  <c r="D58" i="44" l="1"/>
  <c r="I58" i="44"/>
  <c r="C59" i="44"/>
  <c r="AE59" i="44"/>
  <c r="AH59" i="44" l="1"/>
  <c r="I59" i="44"/>
  <c r="D59" i="44"/>
  <c r="E60" i="44"/>
  <c r="T60" i="44" s="1"/>
  <c r="AE60" i="44" l="1"/>
  <c r="C60" i="44"/>
  <c r="AH60" i="44" l="1"/>
  <c r="I60" i="44"/>
  <c r="D60" i="44"/>
  <c r="E61" i="44"/>
  <c r="T61" i="44" s="1"/>
  <c r="AE61" i="44" l="1"/>
  <c r="C61" i="44"/>
  <c r="AH61" i="44" l="1"/>
  <c r="I61" i="44"/>
  <c r="D61" i="44"/>
  <c r="E62" i="44"/>
  <c r="T62" i="44" s="1"/>
  <c r="C62" i="44" l="1"/>
  <c r="AE62" i="44"/>
  <c r="AH62" i="44" l="1"/>
  <c r="I62" i="44"/>
  <c r="D62" i="44"/>
  <c r="E63" i="44"/>
  <c r="T63" i="44" s="1"/>
  <c r="C63" i="44" l="1"/>
  <c r="AE63" i="44"/>
  <c r="AH63" i="44" l="1"/>
  <c r="I63" i="44"/>
  <c r="D63" i="44"/>
  <c r="E64" i="44"/>
  <c r="T64" i="44" s="1"/>
  <c r="AE64" i="44" l="1"/>
  <c r="C64" i="44"/>
  <c r="AH64" i="44" l="1"/>
  <c r="I64" i="44"/>
  <c r="D64" i="44"/>
  <c r="E65" i="44"/>
  <c r="T65" i="44" s="1"/>
  <c r="AE65" i="44" l="1"/>
  <c r="C65" i="44"/>
  <c r="AH65" i="44" l="1"/>
  <c r="I65" i="44"/>
  <c r="D65" i="44"/>
  <c r="E66" i="44"/>
  <c r="T66" i="44" s="1"/>
  <c r="AE66" i="44" l="1"/>
  <c r="C66" i="44"/>
  <c r="AH66" i="44" l="1"/>
  <c r="I66" i="44"/>
  <c r="D66" i="44"/>
  <c r="E67" i="44"/>
  <c r="T67" i="44" s="1"/>
  <c r="AE67" i="44" l="1"/>
  <c r="C67" i="44"/>
  <c r="AH67" i="44" l="1"/>
  <c r="I67" i="44"/>
  <c r="D67" i="44"/>
  <c r="E68" i="44"/>
  <c r="T68" i="44" s="1"/>
  <c r="C68" i="44" l="1"/>
  <c r="AE68" i="44"/>
  <c r="AH68" i="44" l="1"/>
  <c r="I68" i="44"/>
  <c r="D68" i="44"/>
  <c r="E69" i="44"/>
  <c r="T69" i="44" s="1"/>
  <c r="C69" i="44" l="1"/>
  <c r="AE69" i="44"/>
  <c r="AH69" i="44" l="1"/>
  <c r="I69" i="44"/>
  <c r="D69" i="44"/>
  <c r="E70" i="44"/>
  <c r="T70" i="44" s="1"/>
  <c r="C70" i="44" l="1"/>
  <c r="AE70" i="44"/>
  <c r="E71" i="44" l="1"/>
  <c r="AH70" i="44"/>
  <c r="I70" i="44"/>
  <c r="D70" i="44"/>
  <c r="T71" i="44" l="1"/>
  <c r="AE71" i="44" s="1"/>
  <c r="C71" i="44"/>
  <c r="AH71" i="44" l="1"/>
  <c r="I71" i="44"/>
  <c r="D71" i="44"/>
  <c r="E72" i="44"/>
  <c r="T72" i="44" l="1"/>
  <c r="AE72" i="44" s="1"/>
  <c r="C72" i="44"/>
  <c r="AH72" i="44" l="1"/>
  <c r="I72" i="44"/>
  <c r="D72" i="44"/>
  <c r="E73" i="44"/>
  <c r="C73" i="44" l="1"/>
  <c r="T73" i="44"/>
  <c r="AE73" i="44" s="1"/>
  <c r="AH73" i="44" l="1"/>
  <c r="I73" i="44"/>
  <c r="D73" i="44"/>
  <c r="E74" i="44"/>
  <c r="J27" i="44"/>
  <c r="T74" i="44" l="1"/>
  <c r="AE74" i="44" s="1"/>
  <c r="C74" i="44"/>
  <c r="AH74" i="44" l="1"/>
  <c r="I74" i="44"/>
  <c r="D74" i="44"/>
  <c r="S76" i="44" l="1"/>
  <c r="C5" i="41" l="1"/>
  <c r="C6" i="41" s="1"/>
  <c r="A5" i="4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A63" i="41" s="1"/>
  <c r="A64" i="41" s="1"/>
  <c r="A65" i="41" s="1"/>
  <c r="A66" i="41" s="1"/>
  <c r="A67" i="41" s="1"/>
  <c r="A68" i="41" s="1"/>
  <c r="A69" i="41" s="1"/>
  <c r="A70" i="41" s="1"/>
  <c r="A71" i="41" s="1"/>
  <c r="A72" i="41" s="1"/>
  <c r="A73" i="41" s="1"/>
  <c r="A74" i="41" s="1"/>
  <c r="A75" i="41" s="1"/>
  <c r="A76" i="41" s="1"/>
  <c r="A77" i="41" s="1"/>
  <c r="A78" i="41" s="1"/>
  <c r="A79" i="41" s="1"/>
  <c r="A80" i="41" s="1"/>
  <c r="A81" i="41" s="1"/>
  <c r="A82" i="41" s="1"/>
  <c r="A83" i="41" s="1"/>
  <c r="A84" i="41" s="1"/>
  <c r="A85" i="41" s="1"/>
  <c r="A86" i="41" s="1"/>
  <c r="A87" i="41" s="1"/>
  <c r="A88" i="41" s="1"/>
  <c r="A89" i="41" s="1"/>
  <c r="A90" i="41" s="1"/>
  <c r="A91" i="41" s="1"/>
  <c r="A92" i="41" s="1"/>
  <c r="A93" i="41" s="1"/>
  <c r="A94" i="41" s="1"/>
  <c r="A95" i="41" s="1"/>
  <c r="A96" i="41" s="1"/>
  <c r="A97" i="41" s="1"/>
  <c r="A98" i="41" s="1"/>
  <c r="A99" i="41" s="1"/>
  <c r="A100" i="41" s="1"/>
  <c r="A101" i="41" s="1"/>
  <c r="A102" i="41" s="1"/>
  <c r="A103" i="41" s="1"/>
  <c r="A104" i="41" s="1"/>
  <c r="A105" i="41" s="1"/>
  <c r="A106" i="41" s="1"/>
  <c r="A107" i="41" s="1"/>
  <c r="A108" i="41" s="1"/>
  <c r="A109" i="41" s="1"/>
  <c r="A110" i="41" s="1"/>
  <c r="A111" i="41" s="1"/>
  <c r="A112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25" i="41" s="1"/>
  <c r="A126" i="41" s="1"/>
  <c r="A127" i="41" s="1"/>
  <c r="A128" i="41" s="1"/>
  <c r="A129" i="41" s="1"/>
  <c r="A130" i="41" s="1"/>
  <c r="A131" i="41" s="1"/>
  <c r="A132" i="41" s="1"/>
  <c r="A133" i="41" s="1"/>
  <c r="A134" i="41" s="1"/>
  <c r="A135" i="41" s="1"/>
  <c r="A136" i="41" s="1"/>
  <c r="A137" i="41" s="1"/>
  <c r="A138" i="41" s="1"/>
  <c r="A139" i="41" s="1"/>
  <c r="A140" i="41" s="1"/>
  <c r="A141" i="41" s="1"/>
  <c r="A142" i="41" s="1"/>
  <c r="A143" i="41" s="1"/>
  <c r="A144" i="41" s="1"/>
  <c r="A145" i="41" s="1"/>
  <c r="A146" i="41" s="1"/>
  <c r="A147" i="41" s="1"/>
  <c r="A148" i="41" s="1"/>
  <c r="A149" i="41" s="1"/>
  <c r="A150" i="41" s="1"/>
  <c r="A151" i="41" s="1"/>
  <c r="A152" i="41" s="1"/>
  <c r="A153" i="41" s="1"/>
  <c r="A154" i="41" s="1"/>
  <c r="A155" i="41" s="1"/>
  <c r="A156" i="41" s="1"/>
  <c r="A157" i="41" s="1"/>
  <c r="A158" i="41" s="1"/>
  <c r="A159" i="41" s="1"/>
  <c r="A160" i="41" s="1"/>
  <c r="A161" i="41" s="1"/>
  <c r="A162" i="41" s="1"/>
  <c r="A163" i="41" s="1"/>
  <c r="A164" i="41" s="1"/>
  <c r="A165" i="41" s="1"/>
  <c r="A166" i="41" s="1"/>
  <c r="A167" i="41" s="1"/>
  <c r="A168" i="41" s="1"/>
  <c r="A169" i="41" s="1"/>
  <c r="A170" i="41" s="1"/>
  <c r="A171" i="41" s="1"/>
  <c r="A172" i="41" s="1"/>
  <c r="A173" i="41" s="1"/>
  <c r="A174" i="41" s="1"/>
  <c r="A175" i="41" s="1"/>
  <c r="A176" i="41" s="1"/>
  <c r="A177" i="41" s="1"/>
  <c r="A178" i="41" s="1"/>
  <c r="A179" i="41" s="1"/>
  <c r="A180" i="41" s="1"/>
  <c r="A181" i="41" s="1"/>
  <c r="A182" i="41" s="1"/>
  <c r="A183" i="41" s="1"/>
  <c r="A184" i="41" s="1"/>
  <c r="A185" i="41" s="1"/>
  <c r="A186" i="41" s="1"/>
  <c r="A187" i="41" s="1"/>
  <c r="A188" i="41" s="1"/>
  <c r="A189" i="41" s="1"/>
  <c r="A190" i="41" s="1"/>
  <c r="A191" i="41" s="1"/>
  <c r="A192" i="41" s="1"/>
  <c r="A193" i="41" s="1"/>
  <c r="A194" i="41" s="1"/>
  <c r="A195" i="41" s="1"/>
  <c r="A196" i="41" s="1"/>
  <c r="A197" i="41" s="1"/>
  <c r="A198" i="41" s="1"/>
  <c r="A199" i="41" s="1"/>
  <c r="A200" i="41" s="1"/>
  <c r="A201" i="41" s="1"/>
  <c r="A202" i="41" s="1"/>
  <c r="A203" i="41" s="1"/>
  <c r="A204" i="41" s="1"/>
  <c r="A205" i="41" s="1"/>
  <c r="A206" i="41" s="1"/>
  <c r="A207" i="41" s="1"/>
  <c r="A208" i="41" s="1"/>
  <c r="A209" i="41" s="1"/>
  <c r="A210" i="41" s="1"/>
  <c r="A211" i="41" s="1"/>
  <c r="A212" i="41" s="1"/>
  <c r="A213" i="41" s="1"/>
  <c r="A214" i="41" s="1"/>
  <c r="A215" i="41" s="1"/>
  <c r="A216" i="41" s="1"/>
  <c r="A217" i="41" s="1"/>
  <c r="A218" i="41" s="1"/>
  <c r="A219" i="41" s="1"/>
  <c r="A220" i="41" s="1"/>
  <c r="A221" i="41" s="1"/>
  <c r="A222" i="41" s="1"/>
  <c r="A223" i="41" s="1"/>
  <c r="A224" i="41" s="1"/>
  <c r="A225" i="41" s="1"/>
  <c r="A226" i="41" s="1"/>
  <c r="A227" i="41" s="1"/>
  <c r="A228" i="41" s="1"/>
  <c r="A229" i="41" s="1"/>
  <c r="A230" i="41" s="1"/>
  <c r="A231" i="41" s="1"/>
  <c r="A232" i="41" s="1"/>
  <c r="A233" i="41" s="1"/>
  <c r="A234" i="41" s="1"/>
  <c r="A235" i="41" s="1"/>
  <c r="A236" i="41" s="1"/>
  <c r="A237" i="41" s="1"/>
  <c r="A238" i="41" s="1"/>
  <c r="A239" i="41" s="1"/>
  <c r="A240" i="41" s="1"/>
  <c r="A241" i="41" s="1"/>
  <c r="A242" i="41" s="1"/>
  <c r="A243" i="41" s="1"/>
  <c r="A244" i="41" s="1"/>
  <c r="A245" i="41" s="1"/>
  <c r="A246" i="41" s="1"/>
  <c r="A247" i="41" s="1"/>
  <c r="A248" i="41" s="1"/>
  <c r="A249" i="41" s="1"/>
  <c r="A250" i="41" s="1"/>
  <c r="A251" i="41" s="1"/>
  <c r="A252" i="41" s="1"/>
  <c r="A253" i="41" s="1"/>
  <c r="A254" i="41" s="1"/>
  <c r="A255" i="41" s="1"/>
  <c r="A256" i="41" s="1"/>
  <c r="A257" i="41" s="1"/>
  <c r="A258" i="41" s="1"/>
  <c r="A259" i="41" s="1"/>
  <c r="A260" i="41" s="1"/>
  <c r="A261" i="41" s="1"/>
  <c r="A262" i="41" s="1"/>
  <c r="A263" i="41" s="1"/>
  <c r="A264" i="41" s="1"/>
  <c r="A265" i="41" s="1"/>
  <c r="A266" i="41" s="1"/>
  <c r="A267" i="41" s="1"/>
  <c r="A268" i="41" s="1"/>
  <c r="A269" i="41" s="1"/>
  <c r="A270" i="41" s="1"/>
  <c r="A271" i="41" s="1"/>
  <c r="A272" i="41" s="1"/>
  <c r="A273" i="41" s="1"/>
  <c r="A274" i="41" s="1"/>
  <c r="A275" i="41" s="1"/>
  <c r="A276" i="41" s="1"/>
  <c r="A277" i="41" s="1"/>
  <c r="A278" i="41" s="1"/>
  <c r="A279" i="41" s="1"/>
  <c r="A280" i="41" s="1"/>
  <c r="A281" i="41" s="1"/>
  <c r="A282" i="41" s="1"/>
  <c r="A283" i="41" s="1"/>
  <c r="A284" i="41" s="1"/>
  <c r="A285" i="41" s="1"/>
  <c r="A286" i="41" s="1"/>
  <c r="A287" i="41" s="1"/>
  <c r="A288" i="41" s="1"/>
  <c r="A289" i="41" s="1"/>
  <c r="A290" i="41" s="1"/>
  <c r="A291" i="41" s="1"/>
  <c r="A292" i="41" s="1"/>
  <c r="A293" i="41" s="1"/>
  <c r="A294" i="41" s="1"/>
  <c r="A295" i="41" s="1"/>
  <c r="A296" i="41" s="1"/>
  <c r="A297" i="41" s="1"/>
  <c r="A298" i="41" s="1"/>
  <c r="A299" i="41" s="1"/>
  <c r="A300" i="41" s="1"/>
  <c r="A301" i="41" s="1"/>
  <c r="A302" i="41" s="1"/>
  <c r="A303" i="41" s="1"/>
  <c r="A304" i="41" s="1"/>
  <c r="A305" i="41" s="1"/>
  <c r="A306" i="41" s="1"/>
  <c r="A307" i="41" s="1"/>
  <c r="A308" i="41" s="1"/>
  <c r="A309" i="41" s="1"/>
  <c r="A310" i="41" s="1"/>
  <c r="A311" i="41" s="1"/>
  <c r="A312" i="41" s="1"/>
  <c r="A313" i="41" s="1"/>
  <c r="A314" i="41" s="1"/>
  <c r="A315" i="41" s="1"/>
  <c r="A316" i="41" s="1"/>
  <c r="A317" i="41" s="1"/>
  <c r="A318" i="41" s="1"/>
  <c r="A319" i="41" s="1"/>
  <c r="A320" i="41" s="1"/>
  <c r="A321" i="41" s="1"/>
  <c r="A322" i="41" s="1"/>
  <c r="A323" i="41" s="1"/>
  <c r="A324" i="41" s="1"/>
  <c r="A325" i="41" s="1"/>
  <c r="A326" i="41" s="1"/>
  <c r="A327" i="41" s="1"/>
  <c r="A328" i="41" s="1"/>
  <c r="A329" i="41" s="1"/>
  <c r="A330" i="41" s="1"/>
  <c r="A331" i="41" s="1"/>
  <c r="A332" i="41" s="1"/>
  <c r="A333" i="41" s="1"/>
  <c r="A334" i="41" s="1"/>
  <c r="A335" i="41" s="1"/>
  <c r="A336" i="41" s="1"/>
  <c r="A337" i="41" s="1"/>
  <c r="A338" i="41" s="1"/>
  <c r="A339" i="41" s="1"/>
  <c r="A340" i="41" s="1"/>
  <c r="A341" i="41" s="1"/>
  <c r="A342" i="41" s="1"/>
  <c r="A343" i="41" s="1"/>
  <c r="A344" i="41" s="1"/>
  <c r="A345" i="41" s="1"/>
  <c r="A346" i="41" s="1"/>
  <c r="A347" i="41" s="1"/>
  <c r="A348" i="41" s="1"/>
  <c r="A349" i="41" s="1"/>
  <c r="A350" i="41" s="1"/>
  <c r="A351" i="41" s="1"/>
  <c r="A352" i="41" s="1"/>
  <c r="A353" i="41" s="1"/>
  <c r="A354" i="41" s="1"/>
  <c r="A355" i="41" s="1"/>
  <c r="A356" i="41" s="1"/>
  <c r="A357" i="41" s="1"/>
  <c r="A358" i="41" s="1"/>
  <c r="A359" i="41" s="1"/>
  <c r="A360" i="41" s="1"/>
  <c r="A361" i="41" s="1"/>
  <c r="A362" i="41" s="1"/>
  <c r="A363" i="41" s="1"/>
  <c r="A364" i="41" s="1"/>
  <c r="A365" i="41" s="1"/>
  <c r="A366" i="41" s="1"/>
  <c r="A367" i="41" s="1"/>
  <c r="A368" i="41" s="1"/>
  <c r="A369" i="41" s="1"/>
  <c r="A370" i="41" s="1"/>
  <c r="A371" i="41" s="1"/>
  <c r="A372" i="41" s="1"/>
  <c r="A373" i="41" s="1"/>
  <c r="A374" i="41" s="1"/>
  <c r="A375" i="41" s="1"/>
  <c r="A376" i="41" s="1"/>
  <c r="A377" i="41" s="1"/>
  <c r="A378" i="41" s="1"/>
  <c r="A379" i="41" s="1"/>
  <c r="A380" i="41" s="1"/>
  <c r="A381" i="41" s="1"/>
  <c r="A382" i="41" s="1"/>
  <c r="A383" i="41" s="1"/>
  <c r="A384" i="41" s="1"/>
  <c r="A385" i="41" s="1"/>
  <c r="A386" i="41" s="1"/>
  <c r="D4" i="41"/>
  <c r="E4" i="41" s="1"/>
  <c r="F4" i="41" s="1"/>
  <c r="B4" i="41" l="1"/>
  <c r="G4" i="41"/>
  <c r="C7" i="41"/>
  <c r="D6" i="41"/>
  <c r="E6" i="41" s="1"/>
  <c r="F6" i="41" s="1"/>
  <c r="D5" i="41"/>
  <c r="E5" i="41" s="1"/>
  <c r="F5" i="41" s="1"/>
  <c r="B5" i="41" l="1"/>
  <c r="B6" i="41" s="1"/>
  <c r="G5" i="41"/>
  <c r="D7" i="41"/>
  <c r="E7" i="41" s="1"/>
  <c r="F7" i="41" s="1"/>
  <c r="C8" i="41"/>
  <c r="G6" i="41" l="1"/>
  <c r="G7" i="41" s="1"/>
  <c r="B7" i="41"/>
  <c r="D8" i="41"/>
  <c r="E8" i="41" s="1"/>
  <c r="F8" i="41" s="1"/>
  <c r="C9" i="41"/>
  <c r="G8" i="41" l="1"/>
  <c r="B8" i="41"/>
  <c r="D9" i="41"/>
  <c r="E9" i="41" s="1"/>
  <c r="F9" i="41" s="1"/>
  <c r="C10" i="41"/>
  <c r="C11" i="41" l="1"/>
  <c r="D10" i="41"/>
  <c r="E10" i="41" s="1"/>
  <c r="F10" i="41" s="1"/>
  <c r="G9" i="41"/>
  <c r="B9" i="41"/>
  <c r="D11" i="41" l="1"/>
  <c r="E11" i="41" s="1"/>
  <c r="F11" i="41" s="1"/>
  <c r="C12" i="41"/>
  <c r="G10" i="41"/>
  <c r="B10" i="41"/>
  <c r="C13" i="41" l="1"/>
  <c r="D12" i="41"/>
  <c r="E12" i="41" s="1"/>
  <c r="F12" i="41" s="1"/>
  <c r="G11" i="41"/>
  <c r="B11" i="41"/>
  <c r="G12" i="41" l="1"/>
  <c r="B12" i="41"/>
  <c r="C14" i="41"/>
  <c r="D13" i="41"/>
  <c r="E13" i="41" s="1"/>
  <c r="F13" i="41" s="1"/>
  <c r="B13" i="41" l="1"/>
  <c r="G13" i="41"/>
  <c r="D14" i="41"/>
  <c r="E14" i="41" s="1"/>
  <c r="F14" i="41" s="1"/>
  <c r="C15" i="41"/>
  <c r="B14" i="41" l="1"/>
  <c r="G14" i="41"/>
  <c r="D15" i="41"/>
  <c r="E15" i="41" s="1"/>
  <c r="F15" i="41" s="1"/>
  <c r="C16" i="41"/>
  <c r="D16" i="41" l="1"/>
  <c r="E16" i="41" s="1"/>
  <c r="F16" i="41" s="1"/>
  <c r="C17" i="41"/>
  <c r="B15" i="41"/>
  <c r="G15" i="41"/>
  <c r="J26" i="44" l="1"/>
  <c r="J25" i="44"/>
  <c r="D17" i="41"/>
  <c r="E17" i="41" s="1"/>
  <c r="F17" i="41" s="1"/>
  <c r="C18" i="41"/>
  <c r="G16" i="41"/>
  <c r="B16" i="41"/>
  <c r="N71" i="44" l="1"/>
  <c r="N72" i="44"/>
  <c r="N73" i="44"/>
  <c r="N74" i="44"/>
  <c r="N65" i="44"/>
  <c r="N66" i="44"/>
  <c r="N67" i="44"/>
  <c r="N68" i="44"/>
  <c r="N69" i="44"/>
  <c r="N70" i="44"/>
  <c r="N47" i="44"/>
  <c r="N48" i="44"/>
  <c r="N49" i="44"/>
  <c r="N50" i="44"/>
  <c r="N51" i="44"/>
  <c r="N52" i="44"/>
  <c r="N53" i="44"/>
  <c r="N54" i="44"/>
  <c r="N55" i="44"/>
  <c r="N56" i="44"/>
  <c r="N57" i="44"/>
  <c r="N58" i="44"/>
  <c r="N59" i="44"/>
  <c r="N60" i="44"/>
  <c r="N61" i="44"/>
  <c r="N62" i="44"/>
  <c r="N63" i="44"/>
  <c r="N64" i="44"/>
  <c r="N35" i="44"/>
  <c r="N36" i="44"/>
  <c r="N37" i="44"/>
  <c r="N38" i="44"/>
  <c r="N39" i="44"/>
  <c r="N40" i="44"/>
  <c r="N41" i="44"/>
  <c r="N42" i="44"/>
  <c r="N43" i="44"/>
  <c r="N44" i="44"/>
  <c r="N45" i="44"/>
  <c r="N46" i="44"/>
  <c r="J31" i="44"/>
  <c r="AG35" i="44"/>
  <c r="C19" i="41"/>
  <c r="D18" i="41"/>
  <c r="E18" i="41" s="1"/>
  <c r="F18" i="41" s="1"/>
  <c r="G17" i="41"/>
  <c r="B17" i="41"/>
  <c r="D19" i="41" l="1"/>
  <c r="E19" i="41" s="1"/>
  <c r="F19" i="41" s="1"/>
  <c r="C20" i="41"/>
  <c r="G18" i="41"/>
  <c r="B18" i="41"/>
  <c r="C21" i="41" l="1"/>
  <c r="D20" i="41"/>
  <c r="E20" i="41" s="1"/>
  <c r="F20" i="41" s="1"/>
  <c r="G19" i="41"/>
  <c r="B19" i="41"/>
  <c r="C22" i="41" l="1"/>
  <c r="D21" i="41"/>
  <c r="E21" i="41" s="1"/>
  <c r="F21" i="41" s="1"/>
  <c r="B20" i="41"/>
  <c r="G20" i="41"/>
  <c r="B21" i="41" l="1"/>
  <c r="G21" i="41"/>
  <c r="D22" i="41"/>
  <c r="E22" i="41" s="1"/>
  <c r="F22" i="41" s="1"/>
  <c r="C23" i="41"/>
  <c r="D23" i="41" l="1"/>
  <c r="E23" i="41" s="1"/>
  <c r="F23" i="41" s="1"/>
  <c r="C24" i="41"/>
  <c r="G22" i="41"/>
  <c r="B22" i="41"/>
  <c r="D24" i="41" l="1"/>
  <c r="E24" i="41" s="1"/>
  <c r="F24" i="41" s="1"/>
  <c r="C25" i="41"/>
  <c r="B23" i="41"/>
  <c r="G23" i="41"/>
  <c r="D25" i="41" l="1"/>
  <c r="E25" i="41" s="1"/>
  <c r="F25" i="41" s="1"/>
  <c r="C26" i="41"/>
  <c r="G24" i="41"/>
  <c r="B24" i="41"/>
  <c r="D26" i="41" l="1"/>
  <c r="E26" i="41" s="1"/>
  <c r="F26" i="41" s="1"/>
  <c r="C27" i="41"/>
  <c r="G25" i="41"/>
  <c r="B25" i="41"/>
  <c r="D27" i="41" l="1"/>
  <c r="E27" i="41" s="1"/>
  <c r="F27" i="41" s="1"/>
  <c r="C28" i="41"/>
  <c r="G26" i="41"/>
  <c r="B26" i="41"/>
  <c r="C29" i="41" l="1"/>
  <c r="D28" i="41"/>
  <c r="E28" i="41" s="1"/>
  <c r="F28" i="41" s="1"/>
  <c r="G27" i="41"/>
  <c r="B27" i="41"/>
  <c r="B28" i="41" l="1"/>
  <c r="G28" i="41"/>
  <c r="C30" i="41"/>
  <c r="D29" i="41"/>
  <c r="E29" i="41" s="1"/>
  <c r="F29" i="41" s="1"/>
  <c r="B29" i="41" l="1"/>
  <c r="G29" i="41"/>
  <c r="D30" i="41"/>
  <c r="E30" i="41" s="1"/>
  <c r="F30" i="41" s="1"/>
  <c r="C31" i="41"/>
  <c r="B30" i="41" l="1"/>
  <c r="G30" i="41"/>
  <c r="D31" i="41"/>
  <c r="E31" i="41" s="1"/>
  <c r="F31" i="41" s="1"/>
  <c r="C32" i="41"/>
  <c r="B31" i="41" l="1"/>
  <c r="G31" i="41"/>
  <c r="D32" i="41"/>
  <c r="E32" i="41" s="1"/>
  <c r="F32" i="41" s="1"/>
  <c r="C33" i="41"/>
  <c r="D33" i="41" l="1"/>
  <c r="E33" i="41" s="1"/>
  <c r="F33" i="41" s="1"/>
  <c r="C34" i="41"/>
  <c r="G32" i="41"/>
  <c r="B32" i="41"/>
  <c r="D34" i="41" l="1"/>
  <c r="E34" i="41" s="1"/>
  <c r="F34" i="41" s="1"/>
  <c r="C35" i="41"/>
  <c r="G33" i="41"/>
  <c r="B33" i="41"/>
  <c r="G34" i="41" l="1"/>
  <c r="B34" i="41"/>
  <c r="D35" i="41"/>
  <c r="E35" i="41" s="1"/>
  <c r="F35" i="41" s="1"/>
  <c r="C36" i="41"/>
  <c r="C37" i="41" l="1"/>
  <c r="D36" i="41"/>
  <c r="E36" i="41" s="1"/>
  <c r="F36" i="41" s="1"/>
  <c r="G35" i="41"/>
  <c r="B35" i="41"/>
  <c r="B36" i="41" l="1"/>
  <c r="G36" i="41"/>
  <c r="C38" i="41"/>
  <c r="D37" i="41"/>
  <c r="E37" i="41" s="1"/>
  <c r="F37" i="41" s="1"/>
  <c r="D38" i="41" l="1"/>
  <c r="E38" i="41" s="1"/>
  <c r="F38" i="41" s="1"/>
  <c r="C39" i="41"/>
  <c r="B37" i="41"/>
  <c r="G37" i="41"/>
  <c r="D39" i="41" l="1"/>
  <c r="E39" i="41" s="1"/>
  <c r="F39" i="41" s="1"/>
  <c r="C40" i="41"/>
  <c r="B38" i="41"/>
  <c r="G38" i="41"/>
  <c r="D40" i="41" l="1"/>
  <c r="E40" i="41" s="1"/>
  <c r="F40" i="41" s="1"/>
  <c r="C41" i="41"/>
  <c r="B39" i="41"/>
  <c r="G39" i="41"/>
  <c r="D41" i="41" l="1"/>
  <c r="E41" i="41" s="1"/>
  <c r="F41" i="41" s="1"/>
  <c r="C42" i="41"/>
  <c r="G40" i="41"/>
  <c r="B40" i="41"/>
  <c r="G41" i="41" l="1"/>
  <c r="B41" i="41"/>
  <c r="C43" i="41"/>
  <c r="D42" i="41"/>
  <c r="E42" i="41" s="1"/>
  <c r="F42" i="41" s="1"/>
  <c r="D43" i="41" l="1"/>
  <c r="E43" i="41" s="1"/>
  <c r="F43" i="41" s="1"/>
  <c r="C44" i="41"/>
  <c r="G42" i="41"/>
  <c r="B42" i="41"/>
  <c r="C45" i="41" l="1"/>
  <c r="D44" i="41"/>
  <c r="E44" i="41" s="1"/>
  <c r="F44" i="41" s="1"/>
  <c r="G43" i="41"/>
  <c r="B43" i="41"/>
  <c r="B44" i="41" l="1"/>
  <c r="G44" i="41"/>
  <c r="C46" i="41"/>
  <c r="D45" i="41"/>
  <c r="E45" i="41" s="1"/>
  <c r="F45" i="41" s="1"/>
  <c r="D46" i="41" l="1"/>
  <c r="E46" i="41" s="1"/>
  <c r="F46" i="41" s="1"/>
  <c r="C47" i="41"/>
  <c r="B45" i="41"/>
  <c r="G45" i="41"/>
  <c r="D47" i="41" l="1"/>
  <c r="E47" i="41" s="1"/>
  <c r="F47" i="41" s="1"/>
  <c r="C48" i="41"/>
  <c r="B46" i="41"/>
  <c r="G46" i="41"/>
  <c r="D48" i="41" l="1"/>
  <c r="E48" i="41" s="1"/>
  <c r="F48" i="41" s="1"/>
  <c r="C49" i="41"/>
  <c r="B47" i="41"/>
  <c r="G47" i="41"/>
  <c r="D49" i="41" l="1"/>
  <c r="E49" i="41" s="1"/>
  <c r="F49" i="41" s="1"/>
  <c r="C50" i="41"/>
  <c r="G48" i="41"/>
  <c r="B48" i="41"/>
  <c r="C51" i="41" l="1"/>
  <c r="D50" i="41"/>
  <c r="E50" i="41" s="1"/>
  <c r="F50" i="41" s="1"/>
  <c r="G49" i="41"/>
  <c r="B49" i="41"/>
  <c r="B50" i="41" l="1"/>
  <c r="G50" i="41"/>
  <c r="D51" i="41"/>
  <c r="E51" i="41" s="1"/>
  <c r="F51" i="41" s="1"/>
  <c r="C52" i="41"/>
  <c r="G51" i="41" l="1"/>
  <c r="B51" i="41"/>
  <c r="C53" i="41"/>
  <c r="D52" i="41"/>
  <c r="E52" i="41" s="1"/>
  <c r="F52" i="41" s="1"/>
  <c r="B52" i="41" l="1"/>
  <c r="G52" i="41"/>
  <c r="C54" i="41"/>
  <c r="D53" i="41"/>
  <c r="E53" i="41" s="1"/>
  <c r="F53" i="41" s="1"/>
  <c r="B53" i="41" l="1"/>
  <c r="G53" i="41"/>
  <c r="D54" i="41"/>
  <c r="E54" i="41" s="1"/>
  <c r="F54" i="41" s="1"/>
  <c r="C55" i="41"/>
  <c r="D55" i="41" l="1"/>
  <c r="E55" i="41" s="1"/>
  <c r="F55" i="41" s="1"/>
  <c r="C56" i="41"/>
  <c r="B54" i="41"/>
  <c r="G54" i="41"/>
  <c r="D56" i="41" l="1"/>
  <c r="E56" i="41" s="1"/>
  <c r="F56" i="41" s="1"/>
  <c r="C57" i="41"/>
  <c r="B55" i="41"/>
  <c r="G55" i="41"/>
  <c r="D57" i="41" l="1"/>
  <c r="E57" i="41" s="1"/>
  <c r="F57" i="41" s="1"/>
  <c r="C58" i="41"/>
  <c r="G56" i="41"/>
  <c r="B56" i="41"/>
  <c r="D58" i="41" l="1"/>
  <c r="E58" i="41" s="1"/>
  <c r="F58" i="41" s="1"/>
  <c r="C59" i="41"/>
  <c r="G57" i="41"/>
  <c r="B57" i="41"/>
  <c r="G58" i="41" l="1"/>
  <c r="B58" i="41"/>
  <c r="D59" i="41"/>
  <c r="E59" i="41" s="1"/>
  <c r="F59" i="41" s="1"/>
  <c r="C60" i="41"/>
  <c r="C61" i="41" l="1"/>
  <c r="D60" i="41"/>
  <c r="E60" i="41" s="1"/>
  <c r="F60" i="41" s="1"/>
  <c r="G59" i="41"/>
  <c r="B59" i="41"/>
  <c r="C62" i="41" l="1"/>
  <c r="D61" i="41"/>
  <c r="E61" i="41" s="1"/>
  <c r="F61" i="41" s="1"/>
  <c r="B60" i="41"/>
  <c r="G60" i="41"/>
  <c r="D62" i="41" l="1"/>
  <c r="E62" i="41" s="1"/>
  <c r="F62" i="41" s="1"/>
  <c r="C63" i="41"/>
  <c r="B61" i="41"/>
  <c r="G61" i="41"/>
  <c r="D63" i="41" l="1"/>
  <c r="E63" i="41" s="1"/>
  <c r="F63" i="41" s="1"/>
  <c r="C64" i="41"/>
  <c r="G62" i="41"/>
  <c r="B62" i="41"/>
  <c r="B63" i="41" l="1"/>
  <c r="G63" i="41"/>
  <c r="D64" i="41"/>
  <c r="E64" i="41" s="1"/>
  <c r="F64" i="41" s="1"/>
  <c r="C65" i="41"/>
  <c r="G64" i="41" l="1"/>
  <c r="B64" i="41"/>
  <c r="D65" i="41"/>
  <c r="E65" i="41" s="1"/>
  <c r="F65" i="41" s="1"/>
  <c r="C66" i="41"/>
  <c r="C67" i="41" l="1"/>
  <c r="D66" i="41"/>
  <c r="E66" i="41" s="1"/>
  <c r="F66" i="41" s="1"/>
  <c r="G65" i="41"/>
  <c r="B65" i="41"/>
  <c r="D67" i="41" l="1"/>
  <c r="E67" i="41" s="1"/>
  <c r="F67" i="41" s="1"/>
  <c r="C68" i="41"/>
  <c r="G66" i="41"/>
  <c r="B66" i="41"/>
  <c r="G67" i="41" l="1"/>
  <c r="B67" i="41"/>
  <c r="C69" i="41"/>
  <c r="D68" i="41"/>
  <c r="E68" i="41" s="1"/>
  <c r="F68" i="41" s="1"/>
  <c r="B68" i="41" l="1"/>
  <c r="G68" i="41"/>
  <c r="C70" i="41"/>
  <c r="D69" i="41"/>
  <c r="E69" i="41" s="1"/>
  <c r="F69" i="41" s="1"/>
  <c r="D70" i="41" l="1"/>
  <c r="E70" i="41" s="1"/>
  <c r="F70" i="41" s="1"/>
  <c r="C71" i="41"/>
  <c r="B69" i="41"/>
  <c r="G69" i="41"/>
  <c r="D71" i="41" l="1"/>
  <c r="E71" i="41" s="1"/>
  <c r="F71" i="41" s="1"/>
  <c r="C72" i="41"/>
  <c r="B70" i="41"/>
  <c r="G70" i="41"/>
  <c r="B71" i="41" l="1"/>
  <c r="G71" i="41"/>
  <c r="D72" i="41"/>
  <c r="E72" i="41" s="1"/>
  <c r="F72" i="41" s="1"/>
  <c r="C73" i="41"/>
  <c r="G72" i="41" l="1"/>
  <c r="B72" i="41"/>
  <c r="D73" i="41"/>
  <c r="E73" i="41" s="1"/>
  <c r="F73" i="41" s="1"/>
  <c r="C74" i="41"/>
  <c r="D74" i="41" l="1"/>
  <c r="E74" i="41" s="1"/>
  <c r="F74" i="41" s="1"/>
  <c r="C75" i="41"/>
  <c r="G73" i="41"/>
  <c r="B73" i="41"/>
  <c r="D75" i="41" l="1"/>
  <c r="E75" i="41" s="1"/>
  <c r="F75" i="41" s="1"/>
  <c r="C76" i="41"/>
  <c r="G74" i="41"/>
  <c r="B74" i="41"/>
  <c r="G75" i="41" l="1"/>
  <c r="B75" i="41"/>
  <c r="C77" i="41"/>
  <c r="D76" i="41"/>
  <c r="E76" i="41" s="1"/>
  <c r="F76" i="41" s="1"/>
  <c r="B76" i="41" l="1"/>
  <c r="G76" i="41"/>
  <c r="C78" i="41"/>
  <c r="D77" i="41"/>
  <c r="E77" i="41" s="1"/>
  <c r="F77" i="41" s="1"/>
  <c r="B77" i="41" l="1"/>
  <c r="G77" i="41"/>
  <c r="D78" i="41"/>
  <c r="E78" i="41" s="1"/>
  <c r="F78" i="41" s="1"/>
  <c r="C79" i="41"/>
  <c r="D79" i="41" l="1"/>
  <c r="E79" i="41" s="1"/>
  <c r="F79" i="41" s="1"/>
  <c r="C80" i="41"/>
  <c r="B78" i="41"/>
  <c r="G78" i="41"/>
  <c r="D80" i="41" l="1"/>
  <c r="E80" i="41" s="1"/>
  <c r="F80" i="41" s="1"/>
  <c r="C81" i="41"/>
  <c r="B79" i="41"/>
  <c r="G79" i="41"/>
  <c r="D81" i="41" l="1"/>
  <c r="E81" i="41" s="1"/>
  <c r="F81" i="41" s="1"/>
  <c r="C82" i="41"/>
  <c r="G80" i="41"/>
  <c r="B80" i="41"/>
  <c r="C83" i="41" l="1"/>
  <c r="D82" i="41"/>
  <c r="E82" i="41" s="1"/>
  <c r="F82" i="41" s="1"/>
  <c r="G81" i="41"/>
  <c r="B81" i="41"/>
  <c r="D83" i="41" l="1"/>
  <c r="E83" i="41" s="1"/>
  <c r="F83" i="41" s="1"/>
  <c r="C84" i="41"/>
  <c r="G82" i="41"/>
  <c r="B82" i="41"/>
  <c r="G83" i="41" l="1"/>
  <c r="B83" i="41"/>
  <c r="C85" i="41"/>
  <c r="D84" i="41"/>
  <c r="E84" i="41" s="1"/>
  <c r="F84" i="41" s="1"/>
  <c r="C86" i="41" l="1"/>
  <c r="D85" i="41"/>
  <c r="E85" i="41" s="1"/>
  <c r="F85" i="41" s="1"/>
  <c r="B84" i="41"/>
  <c r="G84" i="41"/>
  <c r="B85" i="41" l="1"/>
  <c r="G85" i="41"/>
  <c r="D86" i="41"/>
  <c r="E86" i="41" s="1"/>
  <c r="F86" i="41" s="1"/>
  <c r="C87" i="41"/>
  <c r="G86" i="41" l="1"/>
  <c r="B86" i="41"/>
  <c r="D87" i="41"/>
  <c r="E87" i="41" s="1"/>
  <c r="F87" i="41" s="1"/>
  <c r="C88" i="41"/>
  <c r="D88" i="41" l="1"/>
  <c r="E88" i="41" s="1"/>
  <c r="F88" i="41" s="1"/>
  <c r="C89" i="41"/>
  <c r="B87" i="41"/>
  <c r="G87" i="41"/>
  <c r="G88" i="41" l="1"/>
  <c r="B88" i="41"/>
  <c r="D89" i="41"/>
  <c r="E89" i="41" s="1"/>
  <c r="F89" i="41" s="1"/>
  <c r="C90" i="41"/>
  <c r="D90" i="41" l="1"/>
  <c r="E90" i="41" s="1"/>
  <c r="F90" i="41" s="1"/>
  <c r="C91" i="41"/>
  <c r="G89" i="41"/>
  <c r="B89" i="41"/>
  <c r="G90" i="41" l="1"/>
  <c r="B90" i="41"/>
  <c r="D91" i="41"/>
  <c r="E91" i="41" s="1"/>
  <c r="F91" i="41" s="1"/>
  <c r="C92" i="41"/>
  <c r="C93" i="41" l="1"/>
  <c r="D92" i="41"/>
  <c r="E92" i="41" s="1"/>
  <c r="F92" i="41" s="1"/>
  <c r="G91" i="41"/>
  <c r="B91" i="41"/>
  <c r="B92" i="41" l="1"/>
  <c r="G92" i="41"/>
  <c r="C94" i="41"/>
  <c r="D93" i="41"/>
  <c r="E93" i="41" s="1"/>
  <c r="F93" i="41" s="1"/>
  <c r="D94" i="41" l="1"/>
  <c r="E94" i="41" s="1"/>
  <c r="F94" i="41" s="1"/>
  <c r="C95" i="41"/>
  <c r="B93" i="41"/>
  <c r="G93" i="41"/>
  <c r="D95" i="41" l="1"/>
  <c r="E95" i="41" s="1"/>
  <c r="F95" i="41" s="1"/>
  <c r="C96" i="41"/>
  <c r="B94" i="41"/>
  <c r="G94" i="41"/>
  <c r="D96" i="41" l="1"/>
  <c r="E96" i="41" s="1"/>
  <c r="F96" i="41" s="1"/>
  <c r="C97" i="41"/>
  <c r="B95" i="41"/>
  <c r="G95" i="41"/>
  <c r="D97" i="41" l="1"/>
  <c r="E97" i="41" s="1"/>
  <c r="F97" i="41" s="1"/>
  <c r="C98" i="41"/>
  <c r="G96" i="41"/>
  <c r="B96" i="41"/>
  <c r="C99" i="41" l="1"/>
  <c r="D98" i="41"/>
  <c r="E98" i="41" s="1"/>
  <c r="F98" i="41" s="1"/>
  <c r="G97" i="41"/>
  <c r="B97" i="41"/>
  <c r="B98" i="41" l="1"/>
  <c r="G98" i="41"/>
  <c r="D99" i="41"/>
  <c r="E99" i="41" s="1"/>
  <c r="F99" i="41" s="1"/>
  <c r="C100" i="41"/>
  <c r="C101" i="41" l="1"/>
  <c r="D100" i="41"/>
  <c r="E100" i="41" s="1"/>
  <c r="F100" i="41" s="1"/>
  <c r="G99" i="41"/>
  <c r="B99" i="41"/>
  <c r="B100" i="41" l="1"/>
  <c r="G100" i="41"/>
  <c r="C102" i="41"/>
  <c r="D101" i="41"/>
  <c r="E101" i="41" s="1"/>
  <c r="F101" i="41" s="1"/>
  <c r="B101" i="41" l="1"/>
  <c r="G101" i="41"/>
  <c r="D102" i="41"/>
  <c r="E102" i="41" s="1"/>
  <c r="F102" i="41" s="1"/>
  <c r="C103" i="41"/>
  <c r="D103" i="41" l="1"/>
  <c r="E103" i="41" s="1"/>
  <c r="F103" i="41" s="1"/>
  <c r="C104" i="41"/>
  <c r="B102" i="41"/>
  <c r="G102" i="41"/>
  <c r="D104" i="41" l="1"/>
  <c r="E104" i="41" s="1"/>
  <c r="F104" i="41" s="1"/>
  <c r="C105" i="41"/>
  <c r="B103" i="41"/>
  <c r="G103" i="41"/>
  <c r="D105" i="41" l="1"/>
  <c r="E105" i="41" s="1"/>
  <c r="F105" i="41" s="1"/>
  <c r="C106" i="41"/>
  <c r="G104" i="41"/>
  <c r="B104" i="41"/>
  <c r="G105" i="41" l="1"/>
  <c r="B105" i="41"/>
  <c r="C107" i="41"/>
  <c r="D106" i="41"/>
  <c r="E106" i="41" s="1"/>
  <c r="F106" i="41" s="1"/>
  <c r="G106" i="41" l="1"/>
  <c r="B106" i="41"/>
  <c r="D107" i="41"/>
  <c r="E107" i="41" s="1"/>
  <c r="F107" i="41" s="1"/>
  <c r="C108" i="41"/>
  <c r="G107" i="41" l="1"/>
  <c r="B107" i="41"/>
  <c r="C109" i="41"/>
  <c r="D108" i="41"/>
  <c r="E108" i="41" s="1"/>
  <c r="F108" i="41" s="1"/>
  <c r="B108" i="41" l="1"/>
  <c r="G108" i="41"/>
  <c r="D109" i="41"/>
  <c r="E109" i="41" s="1"/>
  <c r="F109" i="41" s="1"/>
  <c r="C110" i="41"/>
  <c r="D110" i="41" l="1"/>
  <c r="E110" i="41" s="1"/>
  <c r="F110" i="41" s="1"/>
  <c r="C111" i="41"/>
  <c r="B109" i="41"/>
  <c r="G109" i="41"/>
  <c r="C112" i="41" l="1"/>
  <c r="D111" i="41"/>
  <c r="E111" i="41" s="1"/>
  <c r="F111" i="41" s="1"/>
  <c r="G110" i="41"/>
  <c r="B110" i="41"/>
  <c r="G111" i="41" l="1"/>
  <c r="B111" i="41"/>
  <c r="D112" i="41"/>
  <c r="E112" i="41" s="1"/>
  <c r="F112" i="41" s="1"/>
  <c r="C113" i="41"/>
  <c r="D113" i="41" l="1"/>
  <c r="E113" i="41" s="1"/>
  <c r="F113" i="41" s="1"/>
  <c r="C114" i="41"/>
  <c r="B112" i="41"/>
  <c r="G112" i="41"/>
  <c r="C115" i="41" l="1"/>
  <c r="D114" i="41"/>
  <c r="E114" i="41" s="1"/>
  <c r="F114" i="41" s="1"/>
  <c r="G113" i="41"/>
  <c r="B113" i="41"/>
  <c r="B114" i="41" l="1"/>
  <c r="G114" i="41"/>
  <c r="C116" i="41"/>
  <c r="D115" i="41"/>
  <c r="E115" i="41" s="1"/>
  <c r="F115" i="41" s="1"/>
  <c r="B115" i="41" l="1"/>
  <c r="G115" i="41"/>
  <c r="D116" i="41"/>
  <c r="E116" i="41" s="1"/>
  <c r="F116" i="41" s="1"/>
  <c r="C117" i="41"/>
  <c r="D117" i="41" l="1"/>
  <c r="E117" i="41" s="1"/>
  <c r="F117" i="41" s="1"/>
  <c r="C118" i="41"/>
  <c r="G116" i="41"/>
  <c r="B116" i="41"/>
  <c r="D118" i="41" l="1"/>
  <c r="E118" i="41" s="1"/>
  <c r="F118" i="41" s="1"/>
  <c r="C119" i="41"/>
  <c r="G117" i="41"/>
  <c r="B117" i="41"/>
  <c r="D119" i="41" l="1"/>
  <c r="E119" i="41" s="1"/>
  <c r="F119" i="41" s="1"/>
  <c r="C120" i="41"/>
  <c r="G118" i="41"/>
  <c r="B118" i="41"/>
  <c r="V76" i="44" l="1"/>
  <c r="Q76" i="44"/>
  <c r="N76" i="44"/>
  <c r="C121" i="41"/>
  <c r="D120" i="41"/>
  <c r="E120" i="41" s="1"/>
  <c r="F120" i="41" s="1"/>
  <c r="G119" i="41"/>
  <c r="B119" i="41"/>
  <c r="B120" i="41" l="1"/>
  <c r="G120" i="41"/>
  <c r="D121" i="41"/>
  <c r="E121" i="41" s="1"/>
  <c r="F121" i="41" s="1"/>
  <c r="C122" i="41"/>
  <c r="B121" i="41" l="1"/>
  <c r="G121" i="41"/>
  <c r="C123" i="41"/>
  <c r="D122" i="41"/>
  <c r="E122" i="41" s="1"/>
  <c r="F122" i="41" s="1"/>
  <c r="B122" i="41" l="1"/>
  <c r="G122" i="41"/>
  <c r="C124" i="41"/>
  <c r="D123" i="41"/>
  <c r="E123" i="41" s="1"/>
  <c r="F123" i="41" s="1"/>
  <c r="B123" i="41" l="1"/>
  <c r="G123" i="41"/>
  <c r="D124" i="41"/>
  <c r="E124" i="41" s="1"/>
  <c r="F124" i="41" s="1"/>
  <c r="C125" i="41"/>
  <c r="G124" i="41" l="1"/>
  <c r="B124" i="41"/>
  <c r="D125" i="41"/>
  <c r="E125" i="41" s="1"/>
  <c r="F125" i="41" s="1"/>
  <c r="C126" i="41"/>
  <c r="C127" i="41" l="1"/>
  <c r="D126" i="41"/>
  <c r="E126" i="41" s="1"/>
  <c r="F126" i="41" s="1"/>
  <c r="G125" i="41"/>
  <c r="B125" i="41"/>
  <c r="G126" i="41" l="1"/>
  <c r="B126" i="41"/>
  <c r="D127" i="41"/>
  <c r="E127" i="41" s="1"/>
  <c r="F127" i="41" s="1"/>
  <c r="C128" i="41"/>
  <c r="G127" i="41" l="1"/>
  <c r="B127" i="41"/>
  <c r="C129" i="41"/>
  <c r="D128" i="41"/>
  <c r="E128" i="41" s="1"/>
  <c r="F128" i="41" s="1"/>
  <c r="G128" i="41" l="1"/>
  <c r="B128" i="41"/>
  <c r="D129" i="41"/>
  <c r="E129" i="41" s="1"/>
  <c r="F129" i="41" s="1"/>
  <c r="C130" i="41"/>
  <c r="B129" i="41" l="1"/>
  <c r="G129" i="41"/>
  <c r="C131" i="41"/>
  <c r="D130" i="41"/>
  <c r="E130" i="41" s="1"/>
  <c r="F130" i="41" s="1"/>
  <c r="B130" i="41" l="1"/>
  <c r="G130" i="41"/>
  <c r="C132" i="41"/>
  <c r="D131" i="41"/>
  <c r="E131" i="41" s="1"/>
  <c r="F131" i="41" s="1"/>
  <c r="D132" i="41" l="1"/>
  <c r="E132" i="41" s="1"/>
  <c r="F132" i="41" s="1"/>
  <c r="C133" i="41"/>
  <c r="B131" i="41"/>
  <c r="G131" i="41"/>
  <c r="D133" i="41" l="1"/>
  <c r="E133" i="41" s="1"/>
  <c r="F133" i="41" s="1"/>
  <c r="C134" i="41"/>
  <c r="B132" i="41"/>
  <c r="G132" i="41"/>
  <c r="D134" i="41" l="1"/>
  <c r="E134" i="41" s="1"/>
  <c r="F134" i="41" s="1"/>
  <c r="C135" i="41"/>
  <c r="G133" i="41"/>
  <c r="B133" i="41"/>
  <c r="D135" i="41" l="1"/>
  <c r="E135" i="41" s="1"/>
  <c r="F135" i="41" s="1"/>
  <c r="C136" i="41"/>
  <c r="G134" i="41"/>
  <c r="B134" i="41"/>
  <c r="C137" i="41" l="1"/>
  <c r="D136" i="41"/>
  <c r="E136" i="41" s="1"/>
  <c r="F136" i="41" s="1"/>
  <c r="G135" i="41"/>
  <c r="B135" i="41"/>
  <c r="C138" i="41" l="1"/>
  <c r="D137" i="41"/>
  <c r="E137" i="41" s="1"/>
  <c r="F137" i="41" s="1"/>
  <c r="G136" i="41"/>
  <c r="B136" i="41"/>
  <c r="B137" i="41" l="1"/>
  <c r="G137" i="41"/>
  <c r="C139" i="41"/>
  <c r="D138" i="41"/>
  <c r="E138" i="41" s="1"/>
  <c r="F138" i="41" s="1"/>
  <c r="B138" i="41" l="1"/>
  <c r="G138" i="41"/>
  <c r="D139" i="41"/>
  <c r="E139" i="41" s="1"/>
  <c r="F139" i="41" s="1"/>
  <c r="C140" i="41"/>
  <c r="D140" i="41" l="1"/>
  <c r="E140" i="41" s="1"/>
  <c r="F140" i="41" s="1"/>
  <c r="C141" i="41"/>
  <c r="B139" i="41"/>
  <c r="G139" i="41"/>
  <c r="D141" i="41" l="1"/>
  <c r="E141" i="41" s="1"/>
  <c r="F141" i="41" s="1"/>
  <c r="C142" i="41"/>
  <c r="B140" i="41"/>
  <c r="G140" i="41"/>
  <c r="D142" i="41" l="1"/>
  <c r="E142" i="41" s="1"/>
  <c r="F142" i="41" s="1"/>
  <c r="C143" i="41"/>
  <c r="G141" i="41"/>
  <c r="B141" i="41"/>
  <c r="G142" i="41" l="1"/>
  <c r="B142" i="41"/>
  <c r="D143" i="41"/>
  <c r="E143" i="41" s="1"/>
  <c r="F143" i="41" s="1"/>
  <c r="C144" i="41"/>
  <c r="G143" i="41" l="1"/>
  <c r="B143" i="41"/>
  <c r="D144" i="41"/>
  <c r="E144" i="41" s="1"/>
  <c r="F144" i="41" s="1"/>
  <c r="C145" i="41"/>
  <c r="G144" i="41" l="1"/>
  <c r="B144" i="41"/>
  <c r="C146" i="41"/>
  <c r="D145" i="41"/>
  <c r="E145" i="41" s="1"/>
  <c r="F145" i="41" s="1"/>
  <c r="B145" i="41" l="1"/>
  <c r="G145" i="41"/>
  <c r="C147" i="41"/>
  <c r="D146" i="41"/>
  <c r="E146" i="41" s="1"/>
  <c r="F146" i="41" s="1"/>
  <c r="D147" i="41" l="1"/>
  <c r="E147" i="41" s="1"/>
  <c r="F147" i="41" s="1"/>
  <c r="C148" i="41"/>
  <c r="B146" i="41"/>
  <c r="G146" i="41"/>
  <c r="D148" i="41" l="1"/>
  <c r="E148" i="41" s="1"/>
  <c r="F148" i="41" s="1"/>
  <c r="C149" i="41"/>
  <c r="B147" i="41"/>
  <c r="G147" i="41"/>
  <c r="B148" i="41" l="1"/>
  <c r="G148" i="41"/>
  <c r="D149" i="41"/>
  <c r="E149" i="41" s="1"/>
  <c r="F149" i="41" s="1"/>
  <c r="C150" i="41"/>
  <c r="D150" i="41" l="1"/>
  <c r="E150" i="41" s="1"/>
  <c r="F150" i="41" s="1"/>
  <c r="C151" i="41"/>
  <c r="G149" i="41"/>
  <c r="B149" i="41"/>
  <c r="D151" i="41" l="1"/>
  <c r="E151" i="41" s="1"/>
  <c r="F151" i="41" s="1"/>
  <c r="C152" i="41"/>
  <c r="G150" i="41"/>
  <c r="B150" i="41"/>
  <c r="D152" i="41" l="1"/>
  <c r="E152" i="41" s="1"/>
  <c r="F152" i="41" s="1"/>
  <c r="C153" i="41"/>
  <c r="G151" i="41"/>
  <c r="B151" i="41"/>
  <c r="C154" i="41" l="1"/>
  <c r="D153" i="41"/>
  <c r="E153" i="41" s="1"/>
  <c r="F153" i="41" s="1"/>
  <c r="G152" i="41"/>
  <c r="B152" i="41"/>
  <c r="B153" i="41" l="1"/>
  <c r="G153" i="41"/>
  <c r="C155" i="41"/>
  <c r="D154" i="41"/>
  <c r="E154" i="41" s="1"/>
  <c r="F154" i="41" s="1"/>
  <c r="B154" i="41" l="1"/>
  <c r="G154" i="41"/>
  <c r="D155" i="41"/>
  <c r="E155" i="41" s="1"/>
  <c r="F155" i="41" s="1"/>
  <c r="C156" i="41"/>
  <c r="B155" i="41" l="1"/>
  <c r="G155" i="41"/>
  <c r="D156" i="41"/>
  <c r="E156" i="41" s="1"/>
  <c r="F156" i="41" s="1"/>
  <c r="C157" i="41"/>
  <c r="B156" i="41" l="1"/>
  <c r="G156" i="41"/>
  <c r="D157" i="41"/>
  <c r="E157" i="41" s="1"/>
  <c r="F157" i="41" s="1"/>
  <c r="C158" i="41"/>
  <c r="D158" i="41" l="1"/>
  <c r="E158" i="41" s="1"/>
  <c r="F158" i="41" s="1"/>
  <c r="C159" i="41"/>
  <c r="G157" i="41"/>
  <c r="B157" i="41"/>
  <c r="C160" i="41" l="1"/>
  <c r="D159" i="41"/>
  <c r="E159" i="41" s="1"/>
  <c r="F159" i="41" s="1"/>
  <c r="G158" i="41"/>
  <c r="B158" i="41"/>
  <c r="G159" i="41" l="1"/>
  <c r="B159" i="41"/>
  <c r="D160" i="41"/>
  <c r="E160" i="41" s="1"/>
  <c r="F160" i="41" s="1"/>
  <c r="C161" i="41"/>
  <c r="G160" i="41" l="1"/>
  <c r="B160" i="41"/>
  <c r="C162" i="41"/>
  <c r="D161" i="41"/>
  <c r="E161" i="41" s="1"/>
  <c r="F161" i="41" s="1"/>
  <c r="C163" i="41" l="1"/>
  <c r="D162" i="41"/>
  <c r="E162" i="41" s="1"/>
  <c r="F162" i="41" s="1"/>
  <c r="B161" i="41"/>
  <c r="G161" i="41"/>
  <c r="B162" i="41" l="1"/>
  <c r="G162" i="41"/>
  <c r="D163" i="41"/>
  <c r="E163" i="41" s="1"/>
  <c r="F163" i="41" s="1"/>
  <c r="C164" i="41"/>
  <c r="D164" i="41" l="1"/>
  <c r="E164" i="41" s="1"/>
  <c r="F164" i="41" s="1"/>
  <c r="C165" i="41"/>
  <c r="B163" i="41"/>
  <c r="G163" i="41"/>
  <c r="D165" i="41" l="1"/>
  <c r="E165" i="41" s="1"/>
  <c r="F165" i="41" s="1"/>
  <c r="C166" i="41"/>
  <c r="B164" i="41"/>
  <c r="G164" i="41"/>
  <c r="D166" i="41" l="1"/>
  <c r="E166" i="41" s="1"/>
  <c r="F166" i="41" s="1"/>
  <c r="C167" i="41"/>
  <c r="G165" i="41"/>
  <c r="B165" i="41"/>
  <c r="G166" i="41" l="1"/>
  <c r="B166" i="41"/>
  <c r="C168" i="41"/>
  <c r="D167" i="41"/>
  <c r="E167" i="41" s="1"/>
  <c r="F167" i="41" s="1"/>
  <c r="D168" i="41" l="1"/>
  <c r="E168" i="41" s="1"/>
  <c r="F168" i="41" s="1"/>
  <c r="C169" i="41"/>
  <c r="G167" i="41"/>
  <c r="B167" i="41"/>
  <c r="G168" i="41" l="1"/>
  <c r="B168" i="41"/>
  <c r="C170" i="41"/>
  <c r="D169" i="41"/>
  <c r="E169" i="41" s="1"/>
  <c r="F169" i="41" s="1"/>
  <c r="B169" i="41" l="1"/>
  <c r="G169" i="41"/>
  <c r="C171" i="41"/>
  <c r="D170" i="41"/>
  <c r="E170" i="41" s="1"/>
  <c r="F170" i="41" s="1"/>
  <c r="B170" i="41" l="1"/>
  <c r="G170" i="41"/>
  <c r="D171" i="41"/>
  <c r="E171" i="41" s="1"/>
  <c r="F171" i="41" s="1"/>
  <c r="C172" i="41"/>
  <c r="B171" i="41" l="1"/>
  <c r="G171" i="41"/>
  <c r="D172" i="41"/>
  <c r="E172" i="41" s="1"/>
  <c r="F172" i="41" s="1"/>
  <c r="C173" i="41"/>
  <c r="D173" i="41" l="1"/>
  <c r="E173" i="41" s="1"/>
  <c r="F173" i="41" s="1"/>
  <c r="C174" i="41"/>
  <c r="B172" i="41"/>
  <c r="G172" i="41"/>
  <c r="D174" i="41" l="1"/>
  <c r="E174" i="41" s="1"/>
  <c r="F174" i="41" s="1"/>
  <c r="C175" i="41"/>
  <c r="G173" i="41"/>
  <c r="B173" i="41"/>
  <c r="C176" i="41" l="1"/>
  <c r="D175" i="41"/>
  <c r="E175" i="41" s="1"/>
  <c r="F175" i="41" s="1"/>
  <c r="G174" i="41"/>
  <c r="B174" i="41"/>
  <c r="D176" i="41" l="1"/>
  <c r="E176" i="41" s="1"/>
  <c r="F176" i="41" s="1"/>
  <c r="C177" i="41"/>
  <c r="G175" i="41"/>
  <c r="B175" i="41"/>
  <c r="C178" i="41" l="1"/>
  <c r="D177" i="41"/>
  <c r="E177" i="41" s="1"/>
  <c r="F177" i="41" s="1"/>
  <c r="G176" i="41"/>
  <c r="B176" i="41"/>
  <c r="C179" i="41" l="1"/>
  <c r="D178" i="41"/>
  <c r="E178" i="41" s="1"/>
  <c r="F178" i="41" s="1"/>
  <c r="B177" i="41"/>
  <c r="G177" i="41"/>
  <c r="B178" i="41" l="1"/>
  <c r="G178" i="41"/>
  <c r="D179" i="41"/>
  <c r="E179" i="41" s="1"/>
  <c r="F179" i="41" s="1"/>
  <c r="C180" i="41"/>
  <c r="D180" i="41" l="1"/>
  <c r="E180" i="41" s="1"/>
  <c r="F180" i="41" s="1"/>
  <c r="C181" i="41"/>
  <c r="B179" i="41"/>
  <c r="G179" i="41"/>
  <c r="B180" i="41" l="1"/>
  <c r="G180" i="41"/>
  <c r="D181" i="41"/>
  <c r="E181" i="41" s="1"/>
  <c r="F181" i="41" s="1"/>
  <c r="C182" i="41"/>
  <c r="G181" i="41" l="1"/>
  <c r="B181" i="41"/>
  <c r="D182" i="41"/>
  <c r="E182" i="41" s="1"/>
  <c r="F182" i="41" s="1"/>
  <c r="C183" i="41"/>
  <c r="G182" i="41" l="1"/>
  <c r="B182" i="41"/>
  <c r="C184" i="41"/>
  <c r="D183" i="41"/>
  <c r="E183" i="41" s="1"/>
  <c r="F183" i="41" s="1"/>
  <c r="G183" i="41" l="1"/>
  <c r="B183" i="41"/>
  <c r="D184" i="41"/>
  <c r="E184" i="41" s="1"/>
  <c r="F184" i="41" s="1"/>
  <c r="C185" i="41"/>
  <c r="C186" i="41" l="1"/>
  <c r="D185" i="41"/>
  <c r="E185" i="41" s="1"/>
  <c r="F185" i="41" s="1"/>
  <c r="G184" i="41"/>
  <c r="B184" i="41"/>
  <c r="B185" i="41" l="1"/>
  <c r="G185" i="41"/>
  <c r="C187" i="41"/>
  <c r="D186" i="41"/>
  <c r="E186" i="41" s="1"/>
  <c r="F186" i="41" s="1"/>
  <c r="B186" i="41" l="1"/>
  <c r="G186" i="41"/>
  <c r="D187" i="41"/>
  <c r="E187" i="41" s="1"/>
  <c r="F187" i="41" s="1"/>
  <c r="C188" i="41"/>
  <c r="B187" i="41" l="1"/>
  <c r="G187" i="41"/>
  <c r="D188" i="41"/>
  <c r="E188" i="41" s="1"/>
  <c r="F188" i="41" s="1"/>
  <c r="C189" i="41"/>
  <c r="D189" i="41" l="1"/>
  <c r="E189" i="41" s="1"/>
  <c r="F189" i="41" s="1"/>
  <c r="C190" i="41"/>
  <c r="B188" i="41"/>
  <c r="G188" i="41"/>
  <c r="D190" i="41" l="1"/>
  <c r="E190" i="41" s="1"/>
  <c r="F190" i="41" s="1"/>
  <c r="C191" i="41"/>
  <c r="G189" i="41"/>
  <c r="B189" i="41"/>
  <c r="D191" i="41" l="1"/>
  <c r="E191" i="41" s="1"/>
  <c r="F191" i="41" s="1"/>
  <c r="C192" i="41"/>
  <c r="G190" i="41"/>
  <c r="B190" i="41"/>
  <c r="D192" i="41" l="1"/>
  <c r="E192" i="41" s="1"/>
  <c r="F192" i="41" s="1"/>
  <c r="C193" i="41"/>
  <c r="G191" i="41"/>
  <c r="B191" i="41"/>
  <c r="C194" i="41" l="1"/>
  <c r="D193" i="41"/>
  <c r="E193" i="41" s="1"/>
  <c r="F193" i="41" s="1"/>
  <c r="G192" i="41"/>
  <c r="B192" i="41"/>
  <c r="B193" i="41" l="1"/>
  <c r="G193" i="41"/>
  <c r="C195" i="41"/>
  <c r="D194" i="41"/>
  <c r="E194" i="41" s="1"/>
  <c r="F194" i="41" s="1"/>
  <c r="B194" i="41" l="1"/>
  <c r="G194" i="41"/>
  <c r="D195" i="41"/>
  <c r="E195" i="41" s="1"/>
  <c r="F195" i="41" s="1"/>
  <c r="C196" i="41"/>
  <c r="D196" i="41" l="1"/>
  <c r="E196" i="41" s="1"/>
  <c r="F196" i="41" s="1"/>
  <c r="C197" i="41"/>
  <c r="B195" i="41"/>
  <c r="G195" i="41"/>
  <c r="D197" i="41" l="1"/>
  <c r="E197" i="41" s="1"/>
  <c r="F197" i="41" s="1"/>
  <c r="C198" i="41"/>
  <c r="B196" i="41"/>
  <c r="G196" i="41"/>
  <c r="G197" i="41" l="1"/>
  <c r="B197" i="41"/>
  <c r="D198" i="41"/>
  <c r="E198" i="41" s="1"/>
  <c r="F198" i="41" s="1"/>
  <c r="C199" i="41"/>
  <c r="C200" i="41" l="1"/>
  <c r="D199" i="41"/>
  <c r="E199" i="41" s="1"/>
  <c r="F199" i="41" s="1"/>
  <c r="G198" i="41"/>
  <c r="B198" i="41"/>
  <c r="G199" i="41" l="1"/>
  <c r="B199" i="41"/>
  <c r="D200" i="41"/>
  <c r="E200" i="41" s="1"/>
  <c r="F200" i="41" s="1"/>
  <c r="C201" i="41"/>
  <c r="C202" i="41" l="1"/>
  <c r="D201" i="41"/>
  <c r="E201" i="41" s="1"/>
  <c r="F201" i="41" s="1"/>
  <c r="G200" i="41"/>
  <c r="B200" i="41"/>
  <c r="C203" i="41" l="1"/>
  <c r="D202" i="41"/>
  <c r="E202" i="41" s="1"/>
  <c r="F202" i="41" s="1"/>
  <c r="B201" i="41"/>
  <c r="G201" i="41"/>
  <c r="B202" i="41" l="1"/>
  <c r="G202" i="41"/>
  <c r="D203" i="41"/>
  <c r="E203" i="41" s="1"/>
  <c r="F203" i="41" s="1"/>
  <c r="C204" i="41"/>
  <c r="D204" i="41" l="1"/>
  <c r="E204" i="41" s="1"/>
  <c r="F204" i="41" s="1"/>
  <c r="C205" i="41"/>
  <c r="B203" i="41"/>
  <c r="G203" i="41"/>
  <c r="D205" i="41" l="1"/>
  <c r="E205" i="41" s="1"/>
  <c r="F205" i="41" s="1"/>
  <c r="C206" i="41"/>
  <c r="B204" i="41"/>
  <c r="G204" i="41"/>
  <c r="D206" i="41" l="1"/>
  <c r="E206" i="41" s="1"/>
  <c r="F206" i="41" s="1"/>
  <c r="C207" i="41"/>
  <c r="G205" i="41"/>
  <c r="B205" i="41"/>
  <c r="G206" i="41" l="1"/>
  <c r="B206" i="41"/>
  <c r="D207" i="41"/>
  <c r="E207" i="41" s="1"/>
  <c r="F207" i="41" s="1"/>
  <c r="C208" i="41"/>
  <c r="D208" i="41" l="1"/>
  <c r="E208" i="41" s="1"/>
  <c r="F208" i="41" s="1"/>
  <c r="C209" i="41"/>
  <c r="G207" i="41"/>
  <c r="B207" i="41"/>
  <c r="C210" i="41" l="1"/>
  <c r="D209" i="41"/>
  <c r="E209" i="41" s="1"/>
  <c r="F209" i="41" s="1"/>
  <c r="G208" i="41"/>
  <c r="B208" i="41"/>
  <c r="C211" i="41" l="1"/>
  <c r="D210" i="41"/>
  <c r="E210" i="41" s="1"/>
  <c r="F210" i="41" s="1"/>
  <c r="B209" i="41"/>
  <c r="G209" i="41"/>
  <c r="B210" i="41" l="1"/>
  <c r="G210" i="41"/>
  <c r="D211" i="41"/>
  <c r="E211" i="41" s="1"/>
  <c r="F211" i="41" s="1"/>
  <c r="C212" i="41"/>
  <c r="D212" i="41" l="1"/>
  <c r="E212" i="41" s="1"/>
  <c r="F212" i="41" s="1"/>
  <c r="C213" i="41"/>
  <c r="B211" i="41"/>
  <c r="G211" i="41"/>
  <c r="B212" i="41" l="1"/>
  <c r="G212" i="41"/>
  <c r="D213" i="41"/>
  <c r="E213" i="41" s="1"/>
  <c r="F213" i="41" s="1"/>
  <c r="C214" i="41"/>
  <c r="G213" i="41" l="1"/>
  <c r="B213" i="41"/>
  <c r="D214" i="41"/>
  <c r="E214" i="41" s="1"/>
  <c r="F214" i="41" s="1"/>
  <c r="C215" i="41"/>
  <c r="D215" i="41" l="1"/>
  <c r="E215" i="41" s="1"/>
  <c r="F215" i="41" s="1"/>
  <c r="C216" i="41"/>
  <c r="G214" i="41"/>
  <c r="B214" i="41"/>
  <c r="D216" i="41" l="1"/>
  <c r="E216" i="41" s="1"/>
  <c r="F216" i="41" s="1"/>
  <c r="C217" i="41"/>
  <c r="G215" i="41"/>
  <c r="B215" i="41"/>
  <c r="C218" i="41" l="1"/>
  <c r="D217" i="41"/>
  <c r="E217" i="41" s="1"/>
  <c r="F217" i="41" s="1"/>
  <c r="G216" i="41"/>
  <c r="B216" i="41"/>
  <c r="B217" i="41" l="1"/>
  <c r="G217" i="41"/>
  <c r="C219" i="41"/>
  <c r="D218" i="41"/>
  <c r="E218" i="41" s="1"/>
  <c r="F218" i="41" s="1"/>
  <c r="D219" i="41" l="1"/>
  <c r="E219" i="41" s="1"/>
  <c r="F219" i="41" s="1"/>
  <c r="C220" i="41"/>
  <c r="B218" i="41"/>
  <c r="G218" i="41"/>
  <c r="B219" i="41" l="1"/>
  <c r="G219" i="41"/>
  <c r="D220" i="41"/>
  <c r="E220" i="41" s="1"/>
  <c r="F220" i="41" s="1"/>
  <c r="C221" i="41"/>
  <c r="G220" i="41" l="1"/>
  <c r="B220" i="41"/>
  <c r="D221" i="41"/>
  <c r="E221" i="41" s="1"/>
  <c r="F221" i="41" s="1"/>
  <c r="C222" i="41"/>
  <c r="D222" i="41" l="1"/>
  <c r="E222" i="41" s="1"/>
  <c r="F222" i="41" s="1"/>
  <c r="C223" i="41"/>
  <c r="G221" i="41"/>
  <c r="B221" i="41"/>
  <c r="C224" i="41" l="1"/>
  <c r="D223" i="41"/>
  <c r="E223" i="41" s="1"/>
  <c r="F223" i="41" s="1"/>
  <c r="G222" i="41"/>
  <c r="B222" i="41"/>
  <c r="C225" i="41" l="1"/>
  <c r="D224" i="41"/>
  <c r="E224" i="41" s="1"/>
  <c r="F224" i="41" s="1"/>
  <c r="G223" i="41"/>
  <c r="B223" i="41"/>
  <c r="B224" i="41" l="1"/>
  <c r="G224" i="41"/>
  <c r="C226" i="41"/>
  <c r="D225" i="41"/>
  <c r="E225" i="41" s="1"/>
  <c r="F225" i="41" s="1"/>
  <c r="B225" i="41" l="1"/>
  <c r="G225" i="41"/>
  <c r="D226" i="41"/>
  <c r="E226" i="41" s="1"/>
  <c r="F226" i="41" s="1"/>
  <c r="C227" i="41"/>
  <c r="B226" i="41" l="1"/>
  <c r="G226" i="41"/>
  <c r="D227" i="41"/>
  <c r="E227" i="41" s="1"/>
  <c r="F227" i="41" s="1"/>
  <c r="C228" i="41"/>
  <c r="B227" i="41" l="1"/>
  <c r="G227" i="41"/>
  <c r="D228" i="41"/>
  <c r="E228" i="41" s="1"/>
  <c r="F228" i="41" s="1"/>
  <c r="C229" i="41"/>
  <c r="D229" i="41" l="1"/>
  <c r="E229" i="41" s="1"/>
  <c r="F229" i="41" s="1"/>
  <c r="C230" i="41"/>
  <c r="G228" i="41"/>
  <c r="B228" i="41"/>
  <c r="D230" i="41" l="1"/>
  <c r="E230" i="41" s="1"/>
  <c r="F230" i="41" s="1"/>
  <c r="C231" i="41"/>
  <c r="G229" i="41"/>
  <c r="B229" i="41"/>
  <c r="G230" i="41" l="1"/>
  <c r="B230" i="41"/>
  <c r="C232" i="41"/>
  <c r="D231" i="41"/>
  <c r="E231" i="41" s="1"/>
  <c r="F231" i="41" s="1"/>
  <c r="G231" i="41" l="1"/>
  <c r="B231" i="41"/>
  <c r="C233" i="41"/>
  <c r="D232" i="41"/>
  <c r="E232" i="41" s="1"/>
  <c r="F232" i="41" s="1"/>
  <c r="B232" i="41" l="1"/>
  <c r="G232" i="41"/>
  <c r="C234" i="41"/>
  <c r="D233" i="41"/>
  <c r="E233" i="41" s="1"/>
  <c r="F233" i="41" s="1"/>
  <c r="B233" i="41" l="1"/>
  <c r="G233" i="41"/>
  <c r="D234" i="41"/>
  <c r="E234" i="41" s="1"/>
  <c r="F234" i="41" s="1"/>
  <c r="C235" i="41"/>
  <c r="D235" i="41" l="1"/>
  <c r="E235" i="41" s="1"/>
  <c r="F235" i="41" s="1"/>
  <c r="C236" i="41"/>
  <c r="B234" i="41"/>
  <c r="G234" i="41"/>
  <c r="B235" i="41" l="1"/>
  <c r="G235" i="41"/>
  <c r="D236" i="41"/>
  <c r="E236" i="41" s="1"/>
  <c r="F236" i="41" s="1"/>
  <c r="C237" i="41"/>
  <c r="D237" i="41" l="1"/>
  <c r="E237" i="41" s="1"/>
  <c r="F237" i="41" s="1"/>
  <c r="C238" i="41"/>
  <c r="G236" i="41"/>
  <c r="B236" i="41"/>
  <c r="G237" i="41" l="1"/>
  <c r="B237" i="41"/>
  <c r="D238" i="41"/>
  <c r="E238" i="41" s="1"/>
  <c r="F238" i="41" s="1"/>
  <c r="C239" i="41"/>
  <c r="C240" i="41" l="1"/>
  <c r="D239" i="41"/>
  <c r="E239" i="41" s="1"/>
  <c r="F239" i="41" s="1"/>
  <c r="G238" i="41"/>
  <c r="B238" i="41"/>
  <c r="G239" i="41" l="1"/>
  <c r="B239" i="41"/>
  <c r="C241" i="41"/>
  <c r="D240" i="41"/>
  <c r="E240" i="41" s="1"/>
  <c r="F240" i="41" s="1"/>
  <c r="B240" i="41" l="1"/>
  <c r="G240" i="41"/>
  <c r="C242" i="41"/>
  <c r="D241" i="41"/>
  <c r="E241" i="41" s="1"/>
  <c r="F241" i="41" s="1"/>
  <c r="B241" i="41" l="1"/>
  <c r="G241" i="41"/>
  <c r="D242" i="41"/>
  <c r="E242" i="41" s="1"/>
  <c r="F242" i="41" s="1"/>
  <c r="C243" i="41"/>
  <c r="B242" i="41" l="1"/>
  <c r="G242" i="41"/>
  <c r="D243" i="41"/>
  <c r="E243" i="41" s="1"/>
  <c r="F243" i="41" s="1"/>
  <c r="C244" i="41"/>
  <c r="B243" i="41" l="1"/>
  <c r="G243" i="41"/>
  <c r="D244" i="41"/>
  <c r="E244" i="41" s="1"/>
  <c r="F244" i="41" s="1"/>
  <c r="C245" i="41"/>
  <c r="D245" i="41" l="1"/>
  <c r="E245" i="41" s="1"/>
  <c r="F245" i="41" s="1"/>
  <c r="C246" i="41"/>
  <c r="G244" i="41"/>
  <c r="B244" i="41"/>
  <c r="D246" i="41" l="1"/>
  <c r="E246" i="41" s="1"/>
  <c r="F246" i="41" s="1"/>
  <c r="C247" i="41"/>
  <c r="G245" i="41"/>
  <c r="B245" i="41"/>
  <c r="C248" i="41" l="1"/>
  <c r="D247" i="41"/>
  <c r="E247" i="41" s="1"/>
  <c r="F247" i="41" s="1"/>
  <c r="G246" i="41"/>
  <c r="B246" i="41"/>
  <c r="G247" i="41" l="1"/>
  <c r="B247" i="41"/>
  <c r="C249" i="41"/>
  <c r="D248" i="41"/>
  <c r="E248" i="41" s="1"/>
  <c r="F248" i="41" s="1"/>
  <c r="B248" i="41" l="1"/>
  <c r="G248" i="41"/>
  <c r="C250" i="41"/>
  <c r="D249" i="41"/>
  <c r="E249" i="41" s="1"/>
  <c r="F249" i="41" s="1"/>
  <c r="B249" i="41" l="1"/>
  <c r="G249" i="41"/>
  <c r="D250" i="41"/>
  <c r="E250" i="41" s="1"/>
  <c r="F250" i="41" s="1"/>
  <c r="C251" i="41"/>
  <c r="D251" i="41" l="1"/>
  <c r="E251" i="41" s="1"/>
  <c r="F251" i="41" s="1"/>
  <c r="C252" i="41"/>
  <c r="B250" i="41"/>
  <c r="G250" i="41"/>
  <c r="D252" i="41" l="1"/>
  <c r="E252" i="41" s="1"/>
  <c r="F252" i="41" s="1"/>
  <c r="C253" i="41"/>
  <c r="B251" i="41"/>
  <c r="G251" i="41"/>
  <c r="D253" i="41" l="1"/>
  <c r="E253" i="41" s="1"/>
  <c r="F253" i="41" s="1"/>
  <c r="C254" i="41"/>
  <c r="G252" i="41"/>
  <c r="B252" i="41"/>
  <c r="D254" i="41" l="1"/>
  <c r="E254" i="41" s="1"/>
  <c r="F254" i="41" s="1"/>
  <c r="C255" i="41"/>
  <c r="G253" i="41"/>
  <c r="B253" i="41"/>
  <c r="C256" i="41" l="1"/>
  <c r="D255" i="41"/>
  <c r="E255" i="41" s="1"/>
  <c r="F255" i="41" s="1"/>
  <c r="G254" i="41"/>
  <c r="B254" i="41"/>
  <c r="G255" i="41" l="1"/>
  <c r="B255" i="41"/>
  <c r="C257" i="41"/>
  <c r="D256" i="41"/>
  <c r="E256" i="41" s="1"/>
  <c r="F256" i="41" s="1"/>
  <c r="B256" i="41" l="1"/>
  <c r="G256" i="41"/>
  <c r="C258" i="41"/>
  <c r="D257" i="41"/>
  <c r="E257" i="41" s="1"/>
  <c r="F257" i="41" s="1"/>
  <c r="B257" i="41" l="1"/>
  <c r="G257" i="41"/>
  <c r="D258" i="41"/>
  <c r="E258" i="41" s="1"/>
  <c r="F258" i="41" s="1"/>
  <c r="C259" i="41"/>
  <c r="D259" i="41" l="1"/>
  <c r="E259" i="41" s="1"/>
  <c r="F259" i="41" s="1"/>
  <c r="C260" i="41"/>
  <c r="B258" i="41"/>
  <c r="G258" i="41"/>
  <c r="D260" i="41" l="1"/>
  <c r="E260" i="41" s="1"/>
  <c r="F260" i="41" s="1"/>
  <c r="C261" i="41"/>
  <c r="G259" i="41"/>
  <c r="B259" i="41"/>
  <c r="D261" i="41" l="1"/>
  <c r="E261" i="41" s="1"/>
  <c r="F261" i="41" s="1"/>
  <c r="C262" i="41"/>
  <c r="G260" i="41"/>
  <c r="B260" i="41"/>
  <c r="D262" i="41" l="1"/>
  <c r="E262" i="41" s="1"/>
  <c r="F262" i="41" s="1"/>
  <c r="C263" i="41"/>
  <c r="G261" i="41"/>
  <c r="B261" i="41"/>
  <c r="C264" i="41" l="1"/>
  <c r="D263" i="41"/>
  <c r="E263" i="41" s="1"/>
  <c r="F263" i="41" s="1"/>
  <c r="G262" i="41"/>
  <c r="B262" i="41"/>
  <c r="B263" i="41" l="1"/>
  <c r="G263" i="41"/>
  <c r="C265" i="41"/>
  <c r="D264" i="41"/>
  <c r="E264" i="41" s="1"/>
  <c r="F264" i="41" s="1"/>
  <c r="B264" i="41" l="1"/>
  <c r="G264" i="41"/>
  <c r="D265" i="41"/>
  <c r="E265" i="41" s="1"/>
  <c r="F265" i="41" s="1"/>
  <c r="C266" i="41"/>
  <c r="D266" i="41" l="1"/>
  <c r="E266" i="41" s="1"/>
  <c r="F266" i="41" s="1"/>
  <c r="C267" i="41"/>
  <c r="B265" i="41"/>
  <c r="G265" i="41"/>
  <c r="D267" i="41" l="1"/>
  <c r="E267" i="41" s="1"/>
  <c r="F267" i="41" s="1"/>
  <c r="C268" i="41"/>
  <c r="B266" i="41"/>
  <c r="G266" i="41"/>
  <c r="G267" i="41" l="1"/>
  <c r="B267" i="41"/>
  <c r="D268" i="41"/>
  <c r="E268" i="41" s="1"/>
  <c r="F268" i="41" s="1"/>
  <c r="C269" i="41"/>
  <c r="D269" i="41" l="1"/>
  <c r="E269" i="41" s="1"/>
  <c r="F269" i="41" s="1"/>
  <c r="C270" i="41"/>
  <c r="G268" i="41"/>
  <c r="B268" i="41"/>
  <c r="G269" i="41" l="1"/>
  <c r="B269" i="41"/>
  <c r="D270" i="41"/>
  <c r="E270" i="41" s="1"/>
  <c r="F270" i="41" s="1"/>
  <c r="C271" i="41"/>
  <c r="C272" i="41" l="1"/>
  <c r="D271" i="41"/>
  <c r="E271" i="41" s="1"/>
  <c r="F271" i="41" s="1"/>
  <c r="G270" i="41"/>
  <c r="B270" i="41"/>
  <c r="B271" i="41" l="1"/>
  <c r="G271" i="41"/>
  <c r="C273" i="41"/>
  <c r="D272" i="41"/>
  <c r="E272" i="41" s="1"/>
  <c r="F272" i="41" s="1"/>
  <c r="B272" i="41" l="1"/>
  <c r="G272" i="41"/>
  <c r="D273" i="41"/>
  <c r="E273" i="41" s="1"/>
  <c r="F273" i="41" s="1"/>
  <c r="C274" i="41"/>
  <c r="B273" i="41" l="1"/>
  <c r="G273" i="41"/>
  <c r="D274" i="41"/>
  <c r="E274" i="41" s="1"/>
  <c r="F274" i="41" s="1"/>
  <c r="C275" i="41"/>
  <c r="D275" i="41" l="1"/>
  <c r="E275" i="41" s="1"/>
  <c r="F275" i="41" s="1"/>
  <c r="C276" i="41"/>
  <c r="B274" i="41"/>
  <c r="G274" i="41"/>
  <c r="D276" i="41" l="1"/>
  <c r="E276" i="41" s="1"/>
  <c r="F276" i="41" s="1"/>
  <c r="C277" i="41"/>
  <c r="G275" i="41"/>
  <c r="B275" i="41"/>
  <c r="D277" i="41" l="1"/>
  <c r="E277" i="41" s="1"/>
  <c r="F277" i="41" s="1"/>
  <c r="C278" i="41"/>
  <c r="G276" i="41"/>
  <c r="B276" i="41"/>
  <c r="G277" i="41" l="1"/>
  <c r="B277" i="41"/>
  <c r="D278" i="41"/>
  <c r="E278" i="41" s="1"/>
  <c r="F278" i="41" s="1"/>
  <c r="C279" i="41"/>
  <c r="C280" i="41" l="1"/>
  <c r="D279" i="41"/>
  <c r="E279" i="41" s="1"/>
  <c r="F279" i="41" s="1"/>
  <c r="G278" i="41"/>
  <c r="B278" i="41"/>
  <c r="B279" i="41" l="1"/>
  <c r="G279" i="41"/>
  <c r="D280" i="41"/>
  <c r="E280" i="41" s="1"/>
  <c r="F280" i="41" s="1"/>
  <c r="C281" i="41"/>
  <c r="B280" i="41" l="1"/>
  <c r="G280" i="41"/>
  <c r="C282" i="41"/>
  <c r="D281" i="41"/>
  <c r="E281" i="41" s="1"/>
  <c r="F281" i="41" s="1"/>
  <c r="C283" i="41" l="1"/>
  <c r="D282" i="41"/>
  <c r="E282" i="41" s="1"/>
  <c r="F282" i="41" s="1"/>
  <c r="G281" i="41"/>
  <c r="B281" i="41"/>
  <c r="B282" i="41" l="1"/>
  <c r="G282" i="41"/>
  <c r="C284" i="41"/>
  <c r="D283" i="41"/>
  <c r="E283" i="41" s="1"/>
  <c r="F283" i="41" s="1"/>
  <c r="D284" i="41" l="1"/>
  <c r="E284" i="41" s="1"/>
  <c r="F284" i="41" s="1"/>
  <c r="C285" i="41"/>
  <c r="B283" i="41"/>
  <c r="G283" i="41"/>
  <c r="G284" i="41" l="1"/>
  <c r="B284" i="41"/>
  <c r="D285" i="41"/>
  <c r="E285" i="41" s="1"/>
  <c r="F285" i="41" s="1"/>
  <c r="C286" i="41"/>
  <c r="B285" i="41" l="1"/>
  <c r="G285" i="41"/>
  <c r="C287" i="41"/>
  <c r="D286" i="41"/>
  <c r="E286" i="41" s="1"/>
  <c r="F286" i="41" s="1"/>
  <c r="D287" i="41" l="1"/>
  <c r="E287" i="41" s="1"/>
  <c r="F287" i="41" s="1"/>
  <c r="C288" i="41"/>
  <c r="G286" i="41"/>
  <c r="B286" i="41"/>
  <c r="G287" i="41" l="1"/>
  <c r="B287" i="41"/>
  <c r="D288" i="41"/>
  <c r="E288" i="41" s="1"/>
  <c r="F288" i="41" s="1"/>
  <c r="C289" i="41"/>
  <c r="C290" i="41" l="1"/>
  <c r="D289" i="41"/>
  <c r="E289" i="41" s="1"/>
  <c r="F289" i="41" s="1"/>
  <c r="G288" i="41"/>
  <c r="B288" i="41"/>
  <c r="G289" i="41" l="1"/>
  <c r="B289" i="41"/>
  <c r="C291" i="41"/>
  <c r="D290" i="41"/>
  <c r="E290" i="41" s="1"/>
  <c r="F290" i="41" s="1"/>
  <c r="C292" i="41" l="1"/>
  <c r="D291" i="41"/>
  <c r="E291" i="41" s="1"/>
  <c r="F291" i="41" s="1"/>
  <c r="B290" i="41"/>
  <c r="G290" i="41"/>
  <c r="B291" i="41" l="1"/>
  <c r="G291" i="41"/>
  <c r="D292" i="41"/>
  <c r="E292" i="41" s="1"/>
  <c r="F292" i="41" s="1"/>
  <c r="C293" i="41"/>
  <c r="D293" i="41" l="1"/>
  <c r="E293" i="41" s="1"/>
  <c r="F293" i="41" s="1"/>
  <c r="C294" i="41"/>
  <c r="B292" i="41"/>
  <c r="G292" i="41"/>
  <c r="C295" i="41" l="1"/>
  <c r="D294" i="41"/>
  <c r="E294" i="41" s="1"/>
  <c r="F294" i="41" s="1"/>
  <c r="B293" i="41"/>
  <c r="G293" i="41"/>
  <c r="G294" i="41" l="1"/>
  <c r="B294" i="41"/>
  <c r="D295" i="41"/>
  <c r="E295" i="41" s="1"/>
  <c r="F295" i="41" s="1"/>
  <c r="C296" i="41"/>
  <c r="D296" i="41" l="1"/>
  <c r="E296" i="41" s="1"/>
  <c r="F296" i="41" s="1"/>
  <c r="C297" i="41"/>
  <c r="G295" i="41"/>
  <c r="B295" i="41"/>
  <c r="C298" i="41" l="1"/>
  <c r="D297" i="41"/>
  <c r="E297" i="41" s="1"/>
  <c r="F297" i="41" s="1"/>
  <c r="G296" i="41"/>
  <c r="B296" i="41"/>
  <c r="G297" i="41" l="1"/>
  <c r="B297" i="41"/>
  <c r="C299" i="41"/>
  <c r="D298" i="41"/>
  <c r="E298" i="41" s="1"/>
  <c r="F298" i="41" s="1"/>
  <c r="B298" i="41" l="1"/>
  <c r="G298" i="41"/>
  <c r="C300" i="41"/>
  <c r="D299" i="41"/>
  <c r="E299" i="41" s="1"/>
  <c r="F299" i="41" s="1"/>
  <c r="B299" i="41" l="1"/>
  <c r="G299" i="41"/>
  <c r="D300" i="41"/>
  <c r="E300" i="41" s="1"/>
  <c r="F300" i="41" s="1"/>
  <c r="C301" i="41"/>
  <c r="G300" i="41" l="1"/>
  <c r="B300" i="41"/>
  <c r="D301" i="41"/>
  <c r="E301" i="41" s="1"/>
  <c r="F301" i="41" s="1"/>
  <c r="C302" i="41"/>
  <c r="B301" i="41" l="1"/>
  <c r="G301" i="41"/>
  <c r="C303" i="41"/>
  <c r="D302" i="41"/>
  <c r="E302" i="41" s="1"/>
  <c r="F302" i="41" s="1"/>
  <c r="G302" i="41" l="1"/>
  <c r="B302" i="41"/>
  <c r="D303" i="41"/>
  <c r="E303" i="41" s="1"/>
  <c r="F303" i="41" s="1"/>
  <c r="C304" i="41"/>
  <c r="D304" i="41" l="1"/>
  <c r="E304" i="41" s="1"/>
  <c r="F304" i="41" s="1"/>
  <c r="C305" i="41"/>
  <c r="G303" i="41"/>
  <c r="B303" i="41"/>
  <c r="B304" i="41" l="1"/>
  <c r="G304" i="41"/>
  <c r="C306" i="41"/>
  <c r="D305" i="41"/>
  <c r="E305" i="41" s="1"/>
  <c r="F305" i="41" s="1"/>
  <c r="G305" i="41" l="1"/>
  <c r="B305" i="41"/>
  <c r="C307" i="41"/>
  <c r="D306" i="41"/>
  <c r="E306" i="41" s="1"/>
  <c r="F306" i="41" s="1"/>
  <c r="B306" i="41" l="1"/>
  <c r="G306" i="41"/>
  <c r="C308" i="41"/>
  <c r="D307" i="41"/>
  <c r="E307" i="41" s="1"/>
  <c r="F307" i="41" s="1"/>
  <c r="B307" i="41" l="1"/>
  <c r="G307" i="41"/>
  <c r="D308" i="41"/>
  <c r="E308" i="41" s="1"/>
  <c r="F308" i="41" s="1"/>
  <c r="C309" i="41"/>
  <c r="D309" i="41" l="1"/>
  <c r="E309" i="41" s="1"/>
  <c r="F309" i="41" s="1"/>
  <c r="C310" i="41"/>
  <c r="G308" i="41"/>
  <c r="B308" i="41"/>
  <c r="B309" i="41" l="1"/>
  <c r="G309" i="41"/>
  <c r="D310" i="41"/>
  <c r="E310" i="41" s="1"/>
  <c r="F310" i="41" s="1"/>
  <c r="C311" i="41"/>
  <c r="D311" i="41" l="1"/>
  <c r="E311" i="41" s="1"/>
  <c r="F311" i="41" s="1"/>
  <c r="C312" i="41"/>
  <c r="G310" i="41"/>
  <c r="B310" i="41"/>
  <c r="G311" i="41" l="1"/>
  <c r="B311" i="41"/>
  <c r="D312" i="41"/>
  <c r="E312" i="41" s="1"/>
  <c r="F312" i="41" s="1"/>
  <c r="C313" i="41"/>
  <c r="G312" i="41" l="1"/>
  <c r="B312" i="41"/>
  <c r="C314" i="41"/>
  <c r="D313" i="41"/>
  <c r="E313" i="41" s="1"/>
  <c r="F313" i="41" s="1"/>
  <c r="G313" i="41" l="1"/>
  <c r="B313" i="41"/>
  <c r="C315" i="41"/>
  <c r="D314" i="41"/>
  <c r="E314" i="41" s="1"/>
  <c r="F314" i="41" s="1"/>
  <c r="B314" i="41" l="1"/>
  <c r="G314" i="41"/>
  <c r="C316" i="41"/>
  <c r="D315" i="41"/>
  <c r="E315" i="41" s="1"/>
  <c r="F315" i="41" s="1"/>
  <c r="B315" i="41" l="1"/>
  <c r="G315" i="41"/>
  <c r="D316" i="41"/>
  <c r="E316" i="41" s="1"/>
  <c r="F316" i="41" s="1"/>
  <c r="C317" i="41"/>
  <c r="D317" i="41" l="1"/>
  <c r="E317" i="41" s="1"/>
  <c r="F317" i="41" s="1"/>
  <c r="C318" i="41"/>
  <c r="B316" i="41"/>
  <c r="G316" i="41"/>
  <c r="D318" i="41" l="1"/>
  <c r="E318" i="41" s="1"/>
  <c r="F318" i="41" s="1"/>
  <c r="C319" i="41"/>
  <c r="B317" i="41"/>
  <c r="G317" i="41"/>
  <c r="D319" i="41" l="1"/>
  <c r="E319" i="41" s="1"/>
  <c r="F319" i="41" s="1"/>
  <c r="C320" i="41"/>
  <c r="G318" i="41"/>
  <c r="B318" i="41"/>
  <c r="D320" i="41" l="1"/>
  <c r="E320" i="41" s="1"/>
  <c r="F320" i="41" s="1"/>
  <c r="C321" i="41"/>
  <c r="G319" i="41"/>
  <c r="B319" i="41"/>
  <c r="G320" i="41" l="1"/>
  <c r="B320" i="41"/>
  <c r="C322" i="41"/>
  <c r="D321" i="41"/>
  <c r="E321" i="41" s="1"/>
  <c r="F321" i="41" s="1"/>
  <c r="G321" i="41" l="1"/>
  <c r="B321" i="41"/>
  <c r="C323" i="41"/>
  <c r="D322" i="41"/>
  <c r="E322" i="41" s="1"/>
  <c r="F322" i="41" s="1"/>
  <c r="B322" i="41" l="1"/>
  <c r="G322" i="41"/>
  <c r="C324" i="41"/>
  <c r="D323" i="41"/>
  <c r="E323" i="41" s="1"/>
  <c r="F323" i="41" s="1"/>
  <c r="D324" i="41" l="1"/>
  <c r="E324" i="41" s="1"/>
  <c r="F324" i="41" s="1"/>
  <c r="C325" i="41"/>
  <c r="B323" i="41"/>
  <c r="G323" i="41"/>
  <c r="D325" i="41" l="1"/>
  <c r="E325" i="41" s="1"/>
  <c r="F325" i="41" s="1"/>
  <c r="C326" i="41"/>
  <c r="B324" i="41"/>
  <c r="G324" i="41"/>
  <c r="B325" i="41" l="1"/>
  <c r="G325" i="41"/>
  <c r="D326" i="41"/>
  <c r="E326" i="41" s="1"/>
  <c r="F326" i="41" s="1"/>
  <c r="C327" i="41"/>
  <c r="D327" i="41" l="1"/>
  <c r="E327" i="41" s="1"/>
  <c r="F327" i="41" s="1"/>
  <c r="C328" i="41"/>
  <c r="G326" i="41"/>
  <c r="B326" i="41"/>
  <c r="D328" i="41" l="1"/>
  <c r="E328" i="41" s="1"/>
  <c r="F328" i="41" s="1"/>
  <c r="C329" i="41"/>
  <c r="G327" i="41"/>
  <c r="B327" i="41"/>
  <c r="G328" i="41" l="1"/>
  <c r="B328" i="41"/>
  <c r="C330" i="41"/>
  <c r="D329" i="41"/>
  <c r="E329" i="41" s="1"/>
  <c r="F329" i="41" s="1"/>
  <c r="C331" i="41" l="1"/>
  <c r="D330" i="41"/>
  <c r="E330" i="41" s="1"/>
  <c r="F330" i="41" s="1"/>
  <c r="G329" i="41"/>
  <c r="B329" i="41"/>
  <c r="C332" i="41" l="1"/>
  <c r="D331" i="41"/>
  <c r="E331" i="41" s="1"/>
  <c r="F331" i="41" s="1"/>
  <c r="B330" i="41"/>
  <c r="G330" i="41"/>
  <c r="D332" i="41" l="1"/>
  <c r="E332" i="41" s="1"/>
  <c r="F332" i="41" s="1"/>
  <c r="C333" i="41"/>
  <c r="B331" i="41"/>
  <c r="G331" i="41"/>
  <c r="B332" i="41" l="1"/>
  <c r="G332" i="41"/>
  <c r="D333" i="41"/>
  <c r="E333" i="41" s="1"/>
  <c r="F333" i="41" s="1"/>
  <c r="C334" i="41"/>
  <c r="B333" i="41" l="1"/>
  <c r="G333" i="41"/>
  <c r="D334" i="41"/>
  <c r="E334" i="41" s="1"/>
  <c r="F334" i="41" s="1"/>
  <c r="C335" i="41"/>
  <c r="G334" i="41" l="1"/>
  <c r="B334" i="41"/>
  <c r="D335" i="41"/>
  <c r="E335" i="41" s="1"/>
  <c r="F335" i="41" s="1"/>
  <c r="C336" i="41"/>
  <c r="D336" i="41" l="1"/>
  <c r="E336" i="41" s="1"/>
  <c r="F336" i="41" s="1"/>
  <c r="C337" i="41"/>
  <c r="G335" i="41"/>
  <c r="B335" i="41"/>
  <c r="C338" i="41" l="1"/>
  <c r="D337" i="41"/>
  <c r="E337" i="41" s="1"/>
  <c r="F337" i="41" s="1"/>
  <c r="G336" i="41"/>
  <c r="B336" i="41"/>
  <c r="C339" i="41" l="1"/>
  <c r="D338" i="41"/>
  <c r="E338" i="41" s="1"/>
  <c r="F338" i="41" s="1"/>
  <c r="G337" i="41"/>
  <c r="B337" i="41"/>
  <c r="C340" i="41" l="1"/>
  <c r="D339" i="41"/>
  <c r="E339" i="41" s="1"/>
  <c r="F339" i="41" s="1"/>
  <c r="B338" i="41"/>
  <c r="G338" i="41"/>
  <c r="D340" i="41" l="1"/>
  <c r="E340" i="41" s="1"/>
  <c r="F340" i="41" s="1"/>
  <c r="C341" i="41"/>
  <c r="B339" i="41"/>
  <c r="G339" i="41"/>
  <c r="D341" i="41" l="1"/>
  <c r="E341" i="41" s="1"/>
  <c r="F341" i="41" s="1"/>
  <c r="C342" i="41"/>
  <c r="B340" i="41"/>
  <c r="G340" i="41"/>
  <c r="D342" i="41" l="1"/>
  <c r="E342" i="41" s="1"/>
  <c r="F342" i="41" s="1"/>
  <c r="C343" i="41"/>
  <c r="B341" i="41"/>
  <c r="G341" i="41"/>
  <c r="G342" i="41" l="1"/>
  <c r="B342" i="41"/>
  <c r="D343" i="41"/>
  <c r="E343" i="41" s="1"/>
  <c r="F343" i="41" s="1"/>
  <c r="C344" i="41"/>
  <c r="D344" i="41" l="1"/>
  <c r="E344" i="41" s="1"/>
  <c r="F344" i="41" s="1"/>
  <c r="C345" i="41"/>
  <c r="G343" i="41"/>
  <c r="B343" i="41"/>
  <c r="C346" i="41" l="1"/>
  <c r="D345" i="41"/>
  <c r="E345" i="41" s="1"/>
  <c r="F345" i="41" s="1"/>
  <c r="G344" i="41"/>
  <c r="B344" i="41"/>
  <c r="C347" i="41" l="1"/>
  <c r="D346" i="41"/>
  <c r="E346" i="41" s="1"/>
  <c r="F346" i="41" s="1"/>
  <c r="G345" i="41"/>
  <c r="B345" i="41"/>
  <c r="B346" i="41" l="1"/>
  <c r="G346" i="41"/>
  <c r="C348" i="41"/>
  <c r="D347" i="41"/>
  <c r="E347" i="41" s="1"/>
  <c r="F347" i="41" s="1"/>
  <c r="B347" i="41" l="1"/>
  <c r="G347" i="41"/>
  <c r="D348" i="41"/>
  <c r="E348" i="41" s="1"/>
  <c r="F348" i="41" s="1"/>
  <c r="C349" i="41"/>
  <c r="D349" i="41" l="1"/>
  <c r="E349" i="41" s="1"/>
  <c r="F349" i="41" s="1"/>
  <c r="C350" i="41"/>
  <c r="B348" i="41"/>
  <c r="G348" i="41"/>
  <c r="D350" i="41" l="1"/>
  <c r="E350" i="41" s="1"/>
  <c r="F350" i="41" s="1"/>
  <c r="C351" i="41"/>
  <c r="B349" i="41"/>
  <c r="G349" i="41"/>
  <c r="D351" i="41" l="1"/>
  <c r="E351" i="41" s="1"/>
  <c r="F351" i="41" s="1"/>
  <c r="C352" i="41"/>
  <c r="G350" i="41"/>
  <c r="B350" i="41"/>
  <c r="D352" i="41" l="1"/>
  <c r="E352" i="41" s="1"/>
  <c r="F352" i="41" s="1"/>
  <c r="C353" i="41"/>
  <c r="G351" i="41"/>
  <c r="B351" i="41"/>
  <c r="C354" i="41" l="1"/>
  <c r="D353" i="41"/>
  <c r="E353" i="41" s="1"/>
  <c r="F353" i="41" s="1"/>
  <c r="G352" i="41"/>
  <c r="B352" i="41"/>
  <c r="G353" i="41" l="1"/>
  <c r="B353" i="41"/>
  <c r="C355" i="41"/>
  <c r="D354" i="41"/>
  <c r="E354" i="41" s="1"/>
  <c r="F354" i="41" s="1"/>
  <c r="C356" i="41" l="1"/>
  <c r="D355" i="41"/>
  <c r="E355" i="41" s="1"/>
  <c r="F355" i="41" s="1"/>
  <c r="B354" i="41"/>
  <c r="G354" i="41"/>
  <c r="D356" i="41" l="1"/>
  <c r="E356" i="41" s="1"/>
  <c r="F356" i="41" s="1"/>
  <c r="C357" i="41"/>
  <c r="B355" i="41"/>
  <c r="G355" i="41"/>
  <c r="B356" i="41" l="1"/>
  <c r="G356" i="41"/>
  <c r="D357" i="41"/>
  <c r="E357" i="41" s="1"/>
  <c r="F357" i="41" s="1"/>
  <c r="C358" i="41"/>
  <c r="B357" i="41" l="1"/>
  <c r="G357" i="41"/>
  <c r="D358" i="41"/>
  <c r="E358" i="41" s="1"/>
  <c r="F358" i="41" s="1"/>
  <c r="C359" i="41"/>
  <c r="G358" i="41" l="1"/>
  <c r="B358" i="41"/>
  <c r="D359" i="41"/>
  <c r="E359" i="41" s="1"/>
  <c r="F359" i="41" s="1"/>
  <c r="C360" i="41"/>
  <c r="G359" i="41" l="1"/>
  <c r="B359" i="41"/>
  <c r="D360" i="41"/>
  <c r="E360" i="41" s="1"/>
  <c r="F360" i="41" s="1"/>
  <c r="C361" i="41"/>
  <c r="C362" i="41" l="1"/>
  <c r="D361" i="41"/>
  <c r="E361" i="41" s="1"/>
  <c r="F361" i="41" s="1"/>
  <c r="G360" i="41"/>
  <c r="B360" i="41"/>
  <c r="G361" i="41" l="1"/>
  <c r="B361" i="41"/>
  <c r="C363" i="41"/>
  <c r="D362" i="41"/>
  <c r="E362" i="41" s="1"/>
  <c r="F362" i="41" s="1"/>
  <c r="C364" i="41" l="1"/>
  <c r="D363" i="41"/>
  <c r="E363" i="41" s="1"/>
  <c r="F363" i="41" s="1"/>
  <c r="B362" i="41"/>
  <c r="G362" i="41"/>
  <c r="B363" i="41" l="1"/>
  <c r="G363" i="41"/>
  <c r="D364" i="41"/>
  <c r="E364" i="41" s="1"/>
  <c r="F364" i="41" s="1"/>
  <c r="C365" i="41"/>
  <c r="B364" i="41" l="1"/>
  <c r="G364" i="41"/>
  <c r="D365" i="41"/>
  <c r="E365" i="41" s="1"/>
  <c r="F365" i="41" s="1"/>
  <c r="C366" i="41"/>
  <c r="B365" i="41" l="1"/>
  <c r="G365" i="41"/>
  <c r="D366" i="41"/>
  <c r="E366" i="41" s="1"/>
  <c r="F366" i="41" s="1"/>
  <c r="C367" i="41"/>
  <c r="G366" i="41" l="1"/>
  <c r="B366" i="41"/>
  <c r="D367" i="41"/>
  <c r="E367" i="41" s="1"/>
  <c r="F367" i="41" s="1"/>
  <c r="C368" i="41"/>
  <c r="G367" i="41" l="1"/>
  <c r="B367" i="41"/>
  <c r="D368" i="41"/>
  <c r="E368" i="41" s="1"/>
  <c r="F368" i="41" s="1"/>
  <c r="C369" i="41"/>
  <c r="G368" i="41" l="1"/>
  <c r="B368" i="41"/>
  <c r="C370" i="41"/>
  <c r="D369" i="41"/>
  <c r="E369" i="41" s="1"/>
  <c r="F369" i="41" s="1"/>
  <c r="C371" i="41" l="1"/>
  <c r="D370" i="41"/>
  <c r="E370" i="41" s="1"/>
  <c r="F370" i="41" s="1"/>
  <c r="G369" i="41"/>
  <c r="B369" i="41"/>
  <c r="C372" i="41" l="1"/>
  <c r="D371" i="41"/>
  <c r="E371" i="41" s="1"/>
  <c r="F371" i="41" s="1"/>
  <c r="B370" i="41"/>
  <c r="G370" i="41"/>
  <c r="B371" i="41" l="1"/>
  <c r="G371" i="41"/>
  <c r="D372" i="41"/>
  <c r="E372" i="41" s="1"/>
  <c r="F372" i="41" s="1"/>
  <c r="C373" i="41"/>
  <c r="D373" i="41" l="1"/>
  <c r="E373" i="41" s="1"/>
  <c r="F373" i="41" s="1"/>
  <c r="C374" i="41"/>
  <c r="B372" i="41"/>
  <c r="G372" i="41"/>
  <c r="B373" i="41" l="1"/>
  <c r="G373" i="41"/>
  <c r="D374" i="41"/>
  <c r="E374" i="41" s="1"/>
  <c r="F374" i="41" s="1"/>
  <c r="C375" i="41"/>
  <c r="D375" i="41" l="1"/>
  <c r="E375" i="41" s="1"/>
  <c r="F375" i="41" s="1"/>
  <c r="C376" i="41"/>
  <c r="G374" i="41"/>
  <c r="B374" i="41"/>
  <c r="G375" i="41" l="1"/>
  <c r="B375" i="41"/>
  <c r="D376" i="41"/>
  <c r="E376" i="41" s="1"/>
  <c r="F376" i="41" s="1"/>
  <c r="C377" i="41"/>
  <c r="C378" i="41" l="1"/>
  <c r="D377" i="41"/>
  <c r="E377" i="41" s="1"/>
  <c r="F377" i="41" s="1"/>
  <c r="G376" i="41"/>
  <c r="B376" i="41"/>
  <c r="G377" i="41" l="1"/>
  <c r="B377" i="41"/>
  <c r="C379" i="41"/>
  <c r="D378" i="41"/>
  <c r="E378" i="41" s="1"/>
  <c r="F378" i="41" s="1"/>
  <c r="C380" i="41" l="1"/>
  <c r="D379" i="41"/>
  <c r="E379" i="41" s="1"/>
  <c r="F379" i="41" s="1"/>
  <c r="B378" i="41"/>
  <c r="G378" i="41"/>
  <c r="D380" i="41" l="1"/>
  <c r="E380" i="41" s="1"/>
  <c r="F380" i="41" s="1"/>
  <c r="C381" i="41"/>
  <c r="B379" i="41"/>
  <c r="G379" i="41"/>
  <c r="B380" i="41" l="1"/>
  <c r="G380" i="41"/>
  <c r="D381" i="41"/>
  <c r="E381" i="41" s="1"/>
  <c r="F381" i="41" s="1"/>
  <c r="C382" i="41"/>
  <c r="B381" i="41" l="1"/>
  <c r="G381" i="41"/>
  <c r="D382" i="41"/>
  <c r="E382" i="41" s="1"/>
  <c r="F382" i="41" s="1"/>
  <c r="C383" i="41"/>
  <c r="D383" i="41" l="1"/>
  <c r="E383" i="41" s="1"/>
  <c r="F383" i="41" s="1"/>
  <c r="C384" i="41"/>
  <c r="G382" i="41"/>
  <c r="B382" i="41"/>
  <c r="G383" i="41" l="1"/>
  <c r="B383" i="41"/>
  <c r="D384" i="41"/>
  <c r="E384" i="41" s="1"/>
  <c r="F384" i="41" s="1"/>
  <c r="C385" i="41"/>
  <c r="C386" i="41" l="1"/>
  <c r="D386" i="41" s="1"/>
  <c r="E386" i="41" s="1"/>
  <c r="F386" i="41" s="1"/>
  <c r="D385" i="41"/>
  <c r="E385" i="41" s="1"/>
  <c r="F385" i="41" s="1"/>
  <c r="G384" i="41"/>
  <c r="B384" i="41"/>
  <c r="G385" i="41" l="1"/>
  <c r="B385" i="41"/>
  <c r="B386" i="41" s="1"/>
  <c r="G386" i="41" l="1"/>
  <c r="X25" i="44" l="1"/>
  <c r="AN35" i="44" l="1"/>
  <c r="AO35" i="44" s="1"/>
  <c r="Y35" i="44"/>
  <c r="AN36" i="44" l="1"/>
  <c r="M35" i="44"/>
  <c r="AB35" i="44" s="1"/>
  <c r="AL35" i="44" l="1"/>
  <c r="K35" i="44"/>
  <c r="L35" i="44" s="1"/>
  <c r="AO36" i="44"/>
  <c r="AN37" i="44"/>
  <c r="O35" i="44"/>
  <c r="AA35" i="44" l="1"/>
  <c r="X35" i="44"/>
  <c r="AR35" i="44"/>
  <c r="P35" i="44"/>
  <c r="AO37" i="44"/>
  <c r="AN38" i="44"/>
  <c r="AF35" i="44"/>
  <c r="J36" i="44" l="1"/>
  <c r="AI35" i="44"/>
  <c r="W35" i="44"/>
  <c r="AK35" i="44" s="1"/>
  <c r="AO38" i="44"/>
  <c r="AN39" i="44"/>
  <c r="R36" i="44" l="1"/>
  <c r="AC36" i="44" s="1"/>
  <c r="Y36" i="44"/>
  <c r="M36" i="44"/>
  <c r="O36" i="44" s="1"/>
  <c r="AO39" i="44"/>
  <c r="AN40" i="44"/>
  <c r="U36" i="44" l="1"/>
  <c r="AG36" i="44"/>
  <c r="AB36" i="44"/>
  <c r="AL36" i="44" s="1"/>
  <c r="K36" i="44"/>
  <c r="L36" i="44" s="1"/>
  <c r="AO40" i="44"/>
  <c r="AN41" i="44"/>
  <c r="AA36" i="44" l="1"/>
  <c r="X36" i="44"/>
  <c r="AF36" i="44"/>
  <c r="AI36" i="44" s="1"/>
  <c r="P36" i="44"/>
  <c r="W36" i="44" s="1"/>
  <c r="AO41" i="44"/>
  <c r="AN42" i="44"/>
  <c r="J37" i="44" l="1"/>
  <c r="R37" i="44" s="1"/>
  <c r="AG37" i="44" s="1"/>
  <c r="AK36" i="44"/>
  <c r="Y37" i="44"/>
  <c r="M37" i="44"/>
  <c r="AB37" i="44" s="1"/>
  <c r="AO42" i="44"/>
  <c r="AN43" i="44"/>
  <c r="AC37" i="44" l="1"/>
  <c r="U37" i="44"/>
  <c r="K37" i="44"/>
  <c r="L37" i="44" s="1"/>
  <c r="O37" i="44"/>
  <c r="AL37" i="44"/>
  <c r="AO43" i="44"/>
  <c r="AN44" i="44"/>
  <c r="AA37" i="44" l="1"/>
  <c r="AF37" i="44"/>
  <c r="AI37" i="44" s="1"/>
  <c r="P37" i="44"/>
  <c r="W37" i="44" s="1"/>
  <c r="AO44" i="44"/>
  <c r="AN45" i="44"/>
  <c r="X37" i="44" l="1"/>
  <c r="J38" i="44" s="1"/>
  <c r="R38" i="44" s="1"/>
  <c r="U38" i="44" s="1"/>
  <c r="AO45" i="44"/>
  <c r="AN46" i="44"/>
  <c r="AK37" i="44"/>
  <c r="Y38" i="44" l="1"/>
  <c r="M38" i="44"/>
  <c r="O38" i="44" s="1"/>
  <c r="AC38" i="44"/>
  <c r="AG38" i="44"/>
  <c r="AO46" i="44"/>
  <c r="AN47" i="44"/>
  <c r="AB38" i="44" l="1"/>
  <c r="AL38" i="44" s="1"/>
  <c r="K38" i="44"/>
  <c r="L38" i="44" s="1"/>
  <c r="AO47" i="44"/>
  <c r="AN48" i="44"/>
  <c r="X38" i="44" l="1"/>
  <c r="J39" i="44" s="1"/>
  <c r="R39" i="44" s="1"/>
  <c r="AG39" i="44" s="1"/>
  <c r="AF38" i="44"/>
  <c r="AI38" i="44" s="1"/>
  <c r="P38" i="44"/>
  <c r="W38" i="44" s="1"/>
  <c r="AO48" i="44"/>
  <c r="AN49" i="44"/>
  <c r="AK38" i="44" l="1"/>
  <c r="M39" i="44"/>
  <c r="K39" i="44" s="1"/>
  <c r="L39" i="44" s="1"/>
  <c r="Y39" i="44"/>
  <c r="AA38" i="44"/>
  <c r="AC39" i="44"/>
  <c r="U39" i="44"/>
  <c r="AO49" i="44"/>
  <c r="AN50" i="44"/>
  <c r="AB39" i="44" l="1"/>
  <c r="AF39" i="44" s="1"/>
  <c r="AI39" i="44" s="1"/>
  <c r="O39" i="44"/>
  <c r="P39" i="44" s="1"/>
  <c r="W39" i="44" s="1"/>
  <c r="X39" i="44"/>
  <c r="J40" i="44" s="1"/>
  <c r="AO50" i="44"/>
  <c r="AN51" i="44"/>
  <c r="AL39" i="44" l="1"/>
  <c r="Y40" i="44"/>
  <c r="M40" i="44"/>
  <c r="AB40" i="44" s="1"/>
  <c r="R40" i="44"/>
  <c r="AG40" i="44" s="1"/>
  <c r="AA39" i="44"/>
  <c r="AK39" i="44"/>
  <c r="AO51" i="44"/>
  <c r="AN52" i="44"/>
  <c r="K40" i="44" l="1"/>
  <c r="L40" i="44" s="1"/>
  <c r="U40" i="44"/>
  <c r="AC40" i="44"/>
  <c r="O40" i="44"/>
  <c r="AL40" i="44"/>
  <c r="AO52" i="44"/>
  <c r="AN53" i="44"/>
  <c r="AA40" i="44" l="1"/>
  <c r="X40" i="44"/>
  <c r="J41" i="44" s="1"/>
  <c r="R41" i="44" s="1"/>
  <c r="P40" i="44"/>
  <c r="W40" i="44" s="1"/>
  <c r="AF40" i="44"/>
  <c r="AI40" i="44" s="1"/>
  <c r="AO53" i="44"/>
  <c r="AN54" i="44"/>
  <c r="Y41" i="44" l="1"/>
  <c r="M41" i="44"/>
  <c r="AB41" i="44" s="1"/>
  <c r="AK40" i="44"/>
  <c r="AO54" i="44"/>
  <c r="AN55" i="44"/>
  <c r="U41" i="44"/>
  <c r="AG41" i="44"/>
  <c r="AC41" i="44"/>
  <c r="K41" i="44" l="1"/>
  <c r="L41" i="44" s="1"/>
  <c r="O41" i="44"/>
  <c r="AL41" i="44"/>
  <c r="AO55" i="44"/>
  <c r="AN56" i="44"/>
  <c r="AA41" i="44" l="1"/>
  <c r="AF41" i="44"/>
  <c r="AI41" i="44" s="1"/>
  <c r="P41" i="44"/>
  <c r="W41" i="44" s="1"/>
  <c r="AO56" i="44"/>
  <c r="AN57" i="44"/>
  <c r="X41" i="44" l="1"/>
  <c r="J42" i="44" s="1"/>
  <c r="R42" i="44" s="1"/>
  <c r="U42" i="44" s="1"/>
  <c r="AK41" i="44"/>
  <c r="AO57" i="44"/>
  <c r="AN58" i="44"/>
  <c r="AG42" i="44" l="1"/>
  <c r="AC42" i="44"/>
  <c r="Y42" i="44"/>
  <c r="M42" i="44"/>
  <c r="AB42" i="44" s="1"/>
  <c r="AL42" i="44" s="1"/>
  <c r="AO58" i="44"/>
  <c r="AN59" i="44"/>
  <c r="O42" i="44" l="1"/>
  <c r="K42" i="44"/>
  <c r="L42" i="44" s="1"/>
  <c r="AO59" i="44"/>
  <c r="AN60" i="44"/>
  <c r="AA42" i="44" l="1"/>
  <c r="X42" i="44"/>
  <c r="J43" i="44" s="1"/>
  <c r="R43" i="44" s="1"/>
  <c r="U43" i="44" s="1"/>
  <c r="AF42" i="44"/>
  <c r="AI42" i="44" s="1"/>
  <c r="P42" i="44"/>
  <c r="W42" i="44" s="1"/>
  <c r="AO60" i="44"/>
  <c r="AN61" i="44"/>
  <c r="AK42" i="44" l="1"/>
  <c r="Y43" i="44"/>
  <c r="M43" i="44"/>
  <c r="AB43" i="44" s="1"/>
  <c r="AL43" i="44" s="1"/>
  <c r="AC43" i="44"/>
  <c r="AG43" i="44"/>
  <c r="AO61" i="44"/>
  <c r="AN62" i="44"/>
  <c r="O43" i="44" l="1"/>
  <c r="K43" i="44"/>
  <c r="L43" i="44" s="1"/>
  <c r="AO62" i="44"/>
  <c r="AN63" i="44"/>
  <c r="AA43" i="44" l="1"/>
  <c r="P43" i="44"/>
  <c r="W43" i="44" s="1"/>
  <c r="AF43" i="44"/>
  <c r="AI43" i="44" s="1"/>
  <c r="X43" i="44"/>
  <c r="J44" i="44" s="1"/>
  <c r="Y44" i="44" s="1"/>
  <c r="AO63" i="44"/>
  <c r="AN64" i="44"/>
  <c r="AK43" i="44" l="1"/>
  <c r="M44" i="44"/>
  <c r="O44" i="44" s="1"/>
  <c r="R44" i="44"/>
  <c r="AC44" i="44" s="1"/>
  <c r="AO64" i="44"/>
  <c r="AN65" i="44"/>
  <c r="K44" i="44" l="1"/>
  <c r="L44" i="44" s="1"/>
  <c r="U44" i="44"/>
  <c r="AB44" i="44"/>
  <c r="AL44" i="44" s="1"/>
  <c r="AG44" i="44"/>
  <c r="AO65" i="44"/>
  <c r="AN66" i="44"/>
  <c r="AA44" i="44" l="1"/>
  <c r="P44" i="44"/>
  <c r="W44" i="44" s="1"/>
  <c r="AF44" i="44"/>
  <c r="AI44" i="44" s="1"/>
  <c r="AO66" i="44"/>
  <c r="AN67" i="44"/>
  <c r="X44" i="44" l="1"/>
  <c r="J45" i="44" s="1"/>
  <c r="R45" i="44" s="1"/>
  <c r="AG45" i="44" s="1"/>
  <c r="AK44" i="44"/>
  <c r="AO67" i="44"/>
  <c r="AN68" i="44"/>
  <c r="U45" i="44" l="1"/>
  <c r="Y45" i="44"/>
  <c r="M45" i="44"/>
  <c r="AB45" i="44" s="1"/>
  <c r="AL45" i="44" s="1"/>
  <c r="AC45" i="44"/>
  <c r="AO68" i="44"/>
  <c r="AN69" i="44"/>
  <c r="K45" i="44" l="1"/>
  <c r="L45" i="44" s="1"/>
  <c r="O45" i="44"/>
  <c r="AO69" i="44"/>
  <c r="AN70" i="44"/>
  <c r="AA45" i="44" l="1"/>
  <c r="X45" i="44"/>
  <c r="L46" i="44" s="1"/>
  <c r="P45" i="44"/>
  <c r="W45" i="44" s="1"/>
  <c r="AF45" i="44"/>
  <c r="AI45" i="44" s="1"/>
  <c r="AO70" i="44"/>
  <c r="AN71" i="44"/>
  <c r="J46" i="44" l="1"/>
  <c r="M46" i="44" s="1"/>
  <c r="O46" i="44" s="1"/>
  <c r="AK45" i="44"/>
  <c r="AO71" i="44"/>
  <c r="AN72" i="44"/>
  <c r="Y46" i="44" l="1"/>
  <c r="R46" i="44"/>
  <c r="AC46" i="44" s="1"/>
  <c r="AB46" i="44"/>
  <c r="AL46" i="44" s="1"/>
  <c r="AO72" i="44"/>
  <c r="AN73" i="44"/>
  <c r="K46" i="44" l="1"/>
  <c r="U46" i="44"/>
  <c r="AG46" i="44"/>
  <c r="AO73" i="44"/>
  <c r="AN74" i="44"/>
  <c r="P46" i="44" l="1"/>
  <c r="W46" i="44" s="1"/>
  <c r="AF46" i="44"/>
  <c r="AI46" i="44" s="1"/>
  <c r="X46" i="44"/>
  <c r="J47" i="44" s="1"/>
  <c r="AA46" i="44"/>
  <c r="AO74" i="44"/>
  <c r="AK46" i="44" l="1"/>
  <c r="R47" i="44"/>
  <c r="Y47" i="44"/>
  <c r="M47" i="44"/>
  <c r="O47" i="44" l="1"/>
  <c r="K47" i="44"/>
  <c r="L47" i="44" s="1"/>
  <c r="AB47" i="44"/>
  <c r="AG47" i="44"/>
  <c r="U47" i="44"/>
  <c r="AC47" i="44"/>
  <c r="AL47" i="44" l="1"/>
  <c r="AF47" i="44"/>
  <c r="P47" i="44"/>
  <c r="W47" i="44" s="1"/>
  <c r="AI47" i="44" l="1"/>
  <c r="AK47" i="44"/>
  <c r="X47" i="44"/>
  <c r="J48" i="44" s="1"/>
  <c r="AA47" i="44"/>
  <c r="R48" i="44" l="1"/>
  <c r="M48" i="44"/>
  <c r="Y48" i="44"/>
  <c r="X24" i="44"/>
  <c r="X26" i="44" s="1"/>
  <c r="O48" i="44" l="1"/>
  <c r="AB48" i="44"/>
  <c r="K48" i="44"/>
  <c r="L48" i="44" s="1"/>
  <c r="AC48" i="44"/>
  <c r="U48" i="44"/>
  <c r="AG48" i="44"/>
  <c r="P48" i="44" l="1"/>
  <c r="W48" i="44" s="1"/>
  <c r="AL48" i="44"/>
  <c r="AF48" i="44"/>
  <c r="AI48" i="44" l="1"/>
  <c r="AK48" i="44"/>
  <c r="X48" i="44"/>
  <c r="J49" i="44" s="1"/>
  <c r="AA48" i="44"/>
  <c r="R49" i="44" l="1"/>
  <c r="M49" i="44"/>
  <c r="Y49" i="44"/>
  <c r="AB49" i="44" l="1"/>
  <c r="O49" i="44"/>
  <c r="K49" i="44"/>
  <c r="L49" i="44" s="1"/>
  <c r="AG49" i="44"/>
  <c r="U49" i="44"/>
  <c r="AC49" i="44"/>
  <c r="P49" i="44" l="1"/>
  <c r="W49" i="44" s="1"/>
  <c r="AL49" i="44"/>
  <c r="AF49" i="44"/>
  <c r="AI49" i="44" l="1"/>
  <c r="AK49" i="44"/>
  <c r="X49" i="44"/>
  <c r="J50" i="44" s="1"/>
  <c r="AA49" i="44"/>
  <c r="M50" i="44" l="1"/>
  <c r="Y50" i="44"/>
  <c r="R50" i="44"/>
  <c r="U50" i="44" l="1"/>
  <c r="AC50" i="44"/>
  <c r="AG50" i="44"/>
  <c r="O50" i="44"/>
  <c r="K50" i="44"/>
  <c r="L50" i="44" s="1"/>
  <c r="AB50" i="44"/>
  <c r="AF50" i="44" l="1"/>
  <c r="AI50" i="44" s="1"/>
  <c r="AL50" i="44"/>
  <c r="P50" i="44"/>
  <c r="W50" i="44" s="1"/>
  <c r="AK50" i="44" l="1"/>
  <c r="AA50" i="44"/>
  <c r="X50" i="44"/>
  <c r="J51" i="44" s="1"/>
  <c r="Y51" i="44" l="1"/>
  <c r="R51" i="44"/>
  <c r="M51" i="44"/>
  <c r="K51" i="44" l="1"/>
  <c r="L51" i="44" s="1"/>
  <c r="AB51" i="44"/>
  <c r="O51" i="44"/>
  <c r="AG51" i="44"/>
  <c r="AC51" i="44"/>
  <c r="U51" i="44"/>
  <c r="AF51" i="44" l="1"/>
  <c r="AI51" i="44" s="1"/>
  <c r="AL51" i="44"/>
  <c r="P51" i="44"/>
  <c r="W51" i="44" s="1"/>
  <c r="AK51" i="44" l="1"/>
  <c r="AA51" i="44"/>
  <c r="X51" i="44"/>
  <c r="J52" i="44" s="1"/>
  <c r="R52" i="44" l="1"/>
  <c r="Y52" i="44"/>
  <c r="M52" i="44"/>
  <c r="K52" i="44" l="1"/>
  <c r="L52" i="44" s="1"/>
  <c r="O52" i="44"/>
  <c r="AB52" i="44"/>
  <c r="U52" i="44"/>
  <c r="AC52" i="44"/>
  <c r="AG52" i="44"/>
  <c r="AL52" i="44" l="1"/>
  <c r="AF52" i="44"/>
  <c r="P52" i="44"/>
  <c r="W52" i="44" s="1"/>
  <c r="AA52" i="44" l="1"/>
  <c r="X52" i="44"/>
  <c r="J53" i="44" s="1"/>
  <c r="AI52" i="44"/>
  <c r="AK52" i="44"/>
  <c r="R53" i="44" l="1"/>
  <c r="M53" i="44"/>
  <c r="Y53" i="44"/>
  <c r="K53" i="44" l="1"/>
  <c r="L53" i="44" s="1"/>
  <c r="AB53" i="44"/>
  <c r="O53" i="44"/>
  <c r="U53" i="44"/>
  <c r="AC53" i="44"/>
  <c r="AG53" i="44"/>
  <c r="AL53" i="44" l="1"/>
  <c r="AF53" i="44"/>
  <c r="P53" i="44"/>
  <c r="W53" i="44" s="1"/>
  <c r="AA53" i="44" l="1"/>
  <c r="X53" i="44"/>
  <c r="AK53" i="44"/>
  <c r="AI53" i="44"/>
  <c r="J54" i="44" l="1"/>
  <c r="Y54" i="44" s="1"/>
  <c r="M54" i="44" l="1"/>
  <c r="AB54" i="44" s="1"/>
  <c r="R54" i="44"/>
  <c r="AG54" i="44" s="1"/>
  <c r="AC54" i="44" l="1"/>
  <c r="U54" i="44"/>
  <c r="K54" i="44"/>
  <c r="L54" i="44" s="1"/>
  <c r="O54" i="44"/>
  <c r="AL54" i="44"/>
  <c r="AF54" i="44" l="1"/>
  <c r="AI54" i="44" s="1"/>
  <c r="P54" i="44"/>
  <c r="W54" i="44" s="1"/>
  <c r="AA54" i="44"/>
  <c r="X54" i="44"/>
  <c r="J55" i="44" s="1"/>
  <c r="AK54" i="44" l="1"/>
  <c r="R55" i="44"/>
  <c r="M55" i="44"/>
  <c r="Y55" i="44"/>
  <c r="J59" i="44"/>
  <c r="AB55" i="44" l="1"/>
  <c r="O55" i="44"/>
  <c r="K55" i="44"/>
  <c r="L55" i="44" s="1"/>
  <c r="AG55" i="44"/>
  <c r="U55" i="44"/>
  <c r="AC55" i="44"/>
  <c r="Y59" i="44"/>
  <c r="M59" i="44"/>
  <c r="AA59" i="44" s="1"/>
  <c r="P55" i="44" l="1"/>
  <c r="W55" i="44" s="1"/>
  <c r="AL55" i="44"/>
  <c r="AF55" i="44"/>
  <c r="O59" i="44"/>
  <c r="AB59" i="44"/>
  <c r="K59" i="44"/>
  <c r="U59" i="44"/>
  <c r="AC59" i="44"/>
  <c r="AG59" i="44"/>
  <c r="AI55" i="44" l="1"/>
  <c r="AK55" i="44"/>
  <c r="AA55" i="44"/>
  <c r="X55" i="44"/>
  <c r="J56" i="44" s="1"/>
  <c r="P59" i="44"/>
  <c r="W59" i="44" s="1"/>
  <c r="J60" i="44"/>
  <c r="AF59" i="44"/>
  <c r="AL59" i="44"/>
  <c r="R56" i="44" l="1"/>
  <c r="M56" i="44"/>
  <c r="Y56" i="44"/>
  <c r="AI59" i="44"/>
  <c r="AK59" i="44"/>
  <c r="Y60" i="44"/>
  <c r="M60" i="44"/>
  <c r="AA60" i="44" s="1"/>
  <c r="O56" i="44" l="1"/>
  <c r="K56" i="44"/>
  <c r="L56" i="44" s="1"/>
  <c r="AB56" i="44"/>
  <c r="U56" i="44"/>
  <c r="AC56" i="44"/>
  <c r="AG56" i="44"/>
  <c r="O60" i="44"/>
  <c r="K60" i="44"/>
  <c r="AB60" i="44"/>
  <c r="U60" i="44"/>
  <c r="AC60" i="44"/>
  <c r="AG60" i="44"/>
  <c r="P56" i="44" l="1"/>
  <c r="W56" i="44" s="1"/>
  <c r="AF56" i="44"/>
  <c r="AL56" i="44"/>
  <c r="AF60" i="44"/>
  <c r="AL60" i="44"/>
  <c r="P60" i="44"/>
  <c r="W60" i="44" s="1"/>
  <c r="J61" i="44"/>
  <c r="AI56" i="44" l="1"/>
  <c r="AK56" i="44"/>
  <c r="AA56" i="44"/>
  <c r="X56" i="44"/>
  <c r="J57" i="44" s="1"/>
  <c r="Y61" i="44"/>
  <c r="M61" i="44"/>
  <c r="AA61" i="44" s="1"/>
  <c r="AI60" i="44"/>
  <c r="AK60" i="44"/>
  <c r="Y57" i="44" l="1"/>
  <c r="R57" i="44"/>
  <c r="M57" i="44"/>
  <c r="O61" i="44"/>
  <c r="K61" i="44"/>
  <c r="AB61" i="44"/>
  <c r="U61" i="44"/>
  <c r="AC61" i="44"/>
  <c r="AG61" i="44"/>
  <c r="O57" i="44" l="1"/>
  <c r="K57" i="44"/>
  <c r="L57" i="44" s="1"/>
  <c r="AB57" i="44"/>
  <c r="AG57" i="44"/>
  <c r="AC57" i="44"/>
  <c r="U57" i="44"/>
  <c r="AF61" i="44"/>
  <c r="AL61" i="44"/>
  <c r="P61" i="44"/>
  <c r="W61" i="44" s="1"/>
  <c r="J62" i="44"/>
  <c r="AF57" i="44" l="1"/>
  <c r="AL57" i="44"/>
  <c r="P57" i="44"/>
  <c r="W57" i="44" s="1"/>
  <c r="Y62" i="44"/>
  <c r="M62" i="44"/>
  <c r="AA62" i="44" s="1"/>
  <c r="AI61" i="44"/>
  <c r="AK61" i="44"/>
  <c r="AA57" i="44" l="1"/>
  <c r="X57" i="44"/>
  <c r="L58" i="44" s="1"/>
  <c r="AK57" i="44"/>
  <c r="AI57" i="44"/>
  <c r="O62" i="44"/>
  <c r="K62" i="44"/>
  <c r="AB62" i="44"/>
  <c r="U62" i="44"/>
  <c r="AC62" i="44"/>
  <c r="AG62" i="44"/>
  <c r="L76" i="44" l="1"/>
  <c r="J58" i="44"/>
  <c r="AF62" i="44"/>
  <c r="AL62" i="44"/>
  <c r="P62" i="44"/>
  <c r="W62" i="44" s="1"/>
  <c r="J63" i="44"/>
  <c r="X58" i="44" l="1"/>
  <c r="M58" i="44"/>
  <c r="Y58" i="44"/>
  <c r="R58" i="44"/>
  <c r="Y63" i="44"/>
  <c r="M63" i="44"/>
  <c r="AA63" i="44" s="1"/>
  <c r="AI62" i="44"/>
  <c r="AK62" i="44"/>
  <c r="AC58" i="44" l="1"/>
  <c r="U58" i="44"/>
  <c r="AG58" i="44"/>
  <c r="AA58" i="44"/>
  <c r="K58" i="44"/>
  <c r="AB58" i="44"/>
  <c r="O58" i="44"/>
  <c r="O63" i="44"/>
  <c r="K63" i="44"/>
  <c r="AB63" i="44"/>
  <c r="U63" i="44"/>
  <c r="AC63" i="44"/>
  <c r="AG63" i="44"/>
  <c r="P58" i="44" l="1"/>
  <c r="W58" i="44" s="1"/>
  <c r="AF58" i="44"/>
  <c r="AL58" i="44"/>
  <c r="AL63" i="44"/>
  <c r="AF63" i="44"/>
  <c r="P63" i="44"/>
  <c r="W63" i="44" s="1"/>
  <c r="J64" i="44"/>
  <c r="AI58" i="44" l="1"/>
  <c r="AK58" i="44"/>
  <c r="Y64" i="44"/>
  <c r="M64" i="44"/>
  <c r="AA64" i="44" s="1"/>
  <c r="AI63" i="44"/>
  <c r="AK63" i="44"/>
  <c r="O64" i="44" l="1"/>
  <c r="K64" i="44"/>
  <c r="AB64" i="44"/>
  <c r="U64" i="44"/>
  <c r="AC64" i="44"/>
  <c r="AG64" i="44"/>
  <c r="AL64" i="44" l="1"/>
  <c r="AF64" i="44"/>
  <c r="P64" i="44"/>
  <c r="J65" i="44" l="1"/>
  <c r="W64" i="44"/>
  <c r="AI64" i="44"/>
  <c r="M65" i="44" l="1"/>
  <c r="AA65" i="44" s="1"/>
  <c r="Y65" i="44"/>
  <c r="AK64" i="44"/>
  <c r="O65" i="44" l="1"/>
  <c r="AB65" i="44"/>
  <c r="K65" i="44"/>
  <c r="U65" i="44"/>
  <c r="AG65" i="44"/>
  <c r="AC65" i="44"/>
  <c r="P65" i="44" l="1"/>
  <c r="J66" i="44"/>
  <c r="AF65" i="44"/>
  <c r="AL65" i="44"/>
  <c r="AI65" i="44" l="1"/>
  <c r="Y66" i="44"/>
  <c r="M66" i="44"/>
  <c r="AA66" i="44" s="1"/>
  <c r="W65" i="44"/>
  <c r="AK65" i="44" s="1"/>
  <c r="O66" i="44" l="1"/>
  <c r="AB66" i="44"/>
  <c r="K66" i="44"/>
  <c r="U66" i="44"/>
  <c r="AG66" i="44"/>
  <c r="AC66" i="44"/>
  <c r="P66" i="44" l="1"/>
  <c r="J67" i="44"/>
  <c r="AF66" i="44"/>
  <c r="AL66" i="44"/>
  <c r="AI66" i="44" l="1"/>
  <c r="Y67" i="44"/>
  <c r="M67" i="44"/>
  <c r="AA67" i="44" s="1"/>
  <c r="W66" i="44"/>
  <c r="AK66" i="44" s="1"/>
  <c r="O67" i="44" l="1"/>
  <c r="AB67" i="44"/>
  <c r="K67" i="44"/>
  <c r="U67" i="44"/>
  <c r="AC67" i="44"/>
  <c r="AG67" i="44"/>
  <c r="P67" i="44" l="1"/>
  <c r="J68" i="44"/>
  <c r="AF67" i="44"/>
  <c r="AL67" i="44"/>
  <c r="AI67" i="44" l="1"/>
  <c r="Y68" i="44"/>
  <c r="M68" i="44"/>
  <c r="AA68" i="44" s="1"/>
  <c r="W67" i="44"/>
  <c r="AK67" i="44" s="1"/>
  <c r="O68" i="44" l="1"/>
  <c r="K68" i="44"/>
  <c r="AB68" i="44"/>
  <c r="U68" i="44"/>
  <c r="AC68" i="44"/>
  <c r="AG68" i="44"/>
  <c r="AF68" i="44" l="1"/>
  <c r="AL68" i="44"/>
  <c r="P68" i="44"/>
  <c r="J69" i="44"/>
  <c r="Y69" i="44" l="1"/>
  <c r="M69" i="44"/>
  <c r="AA69" i="44" s="1"/>
  <c r="W68" i="44"/>
  <c r="AK68" i="44" s="1"/>
  <c r="AI68" i="44"/>
  <c r="O69" i="44" l="1"/>
  <c r="AB69" i="44"/>
  <c r="K69" i="44"/>
  <c r="U69" i="44"/>
  <c r="AC69" i="44"/>
  <c r="AG69" i="44"/>
  <c r="P69" i="44" l="1"/>
  <c r="J70" i="44"/>
  <c r="AF69" i="44"/>
  <c r="AL69" i="44"/>
  <c r="Y70" i="44" l="1"/>
  <c r="M70" i="44"/>
  <c r="AA70" i="44" s="1"/>
  <c r="AI69" i="44"/>
  <c r="W69" i="44"/>
  <c r="AK69" i="44" s="1"/>
  <c r="O70" i="44" l="1"/>
  <c r="AB70" i="44"/>
  <c r="K70" i="44"/>
  <c r="U70" i="44"/>
  <c r="AC70" i="44"/>
  <c r="AG70" i="44"/>
  <c r="P70" i="44" l="1"/>
  <c r="AF70" i="44"/>
  <c r="AL70" i="44"/>
  <c r="J71" i="44" l="1"/>
  <c r="AI70" i="44"/>
  <c r="W70" i="44"/>
  <c r="Y71" i="44" l="1"/>
  <c r="M71" i="44"/>
  <c r="AA71" i="44" s="1"/>
  <c r="AK70" i="44"/>
  <c r="O71" i="44" l="1"/>
  <c r="K71" i="44"/>
  <c r="AB71" i="44"/>
  <c r="U71" i="44"/>
  <c r="AC71" i="44"/>
  <c r="AG71" i="44"/>
  <c r="AF71" i="44" l="1"/>
  <c r="AL71" i="44"/>
  <c r="P71" i="44"/>
  <c r="J72" i="44"/>
  <c r="AI71" i="44" l="1"/>
  <c r="W71" i="44"/>
  <c r="Y72" i="44"/>
  <c r="M72" i="44"/>
  <c r="AA72" i="44" s="1"/>
  <c r="U72" i="44" l="1"/>
  <c r="AC72" i="44"/>
  <c r="AG72" i="44"/>
  <c r="AK71" i="44"/>
  <c r="O72" i="44"/>
  <c r="K72" i="44"/>
  <c r="AB72" i="44"/>
  <c r="P72" i="44" l="1"/>
  <c r="J73" i="44"/>
  <c r="AF72" i="44"/>
  <c r="AL72" i="44"/>
  <c r="Y73" i="44" l="1"/>
  <c r="M73" i="44"/>
  <c r="AA73" i="44" s="1"/>
  <c r="AI72" i="44"/>
  <c r="W72" i="44"/>
  <c r="AK72" i="44" s="1"/>
  <c r="O73" i="44" l="1"/>
  <c r="K73" i="44"/>
  <c r="AB73" i="44"/>
  <c r="U73" i="44"/>
  <c r="AC73" i="44"/>
  <c r="AG73" i="44"/>
  <c r="AF73" i="44" l="1"/>
  <c r="AL73" i="44"/>
  <c r="P73" i="44"/>
  <c r="J74" i="44"/>
  <c r="Y74" i="44" l="1"/>
  <c r="M74" i="44"/>
  <c r="AA74" i="44" s="1"/>
  <c r="W73" i="44"/>
  <c r="AK73" i="44" s="1"/>
  <c r="AI73" i="44"/>
  <c r="K25" i="44"/>
  <c r="AS59" i="44" l="1"/>
  <c r="AS62" i="44"/>
  <c r="AS38" i="44"/>
  <c r="AS52" i="44"/>
  <c r="AS60" i="44"/>
  <c r="AS35" i="44"/>
  <c r="AQ35" i="44" s="1"/>
  <c r="AT35" i="44" s="1"/>
  <c r="AP36" i="44" s="1"/>
  <c r="AR36" i="44" s="1"/>
  <c r="AS51" i="44"/>
  <c r="AS44" i="44"/>
  <c r="AS42" i="44"/>
  <c r="AS61" i="44"/>
  <c r="AS71" i="44"/>
  <c r="AS37" i="44"/>
  <c r="AS74" i="44"/>
  <c r="AS46" i="44"/>
  <c r="AS67" i="44"/>
  <c r="AS39" i="44"/>
  <c r="AS58" i="44"/>
  <c r="AS49" i="44"/>
  <c r="AS36" i="44"/>
  <c r="AS68" i="44"/>
  <c r="AS69" i="44"/>
  <c r="AS53" i="44"/>
  <c r="AS40" i="44"/>
  <c r="AS47" i="44"/>
  <c r="AS73" i="44"/>
  <c r="AS56" i="44"/>
  <c r="AS41" i="44"/>
  <c r="AS65" i="44"/>
  <c r="AS64" i="44"/>
  <c r="AS57" i="44"/>
  <c r="AS54" i="44"/>
  <c r="AS63" i="44"/>
  <c r="AS55" i="44"/>
  <c r="AS66" i="44"/>
  <c r="AS50" i="44"/>
  <c r="AS43" i="44"/>
  <c r="AS48" i="44"/>
  <c r="AS70" i="44"/>
  <c r="AS45" i="44"/>
  <c r="AS72" i="44"/>
  <c r="O74" i="44"/>
  <c r="O76" i="44" s="1"/>
  <c r="K74" i="44"/>
  <c r="AB74" i="44"/>
  <c r="M76" i="44"/>
  <c r="R29" i="44"/>
  <c r="S29" i="44" s="1"/>
  <c r="Y76" i="44"/>
  <c r="U74" i="44"/>
  <c r="U76" i="44" s="1"/>
  <c r="AC74" i="44"/>
  <c r="AC76" i="44" s="1"/>
  <c r="AG74" i="44"/>
  <c r="R76" i="44"/>
  <c r="AQ36" i="44" l="1"/>
  <c r="AT36" i="44" s="1"/>
  <c r="AP37" i="44" s="1"/>
  <c r="AR37" i="44" s="1"/>
  <c r="AQ37" i="44" s="1"/>
  <c r="AT37" i="44" s="1"/>
  <c r="AP38" i="44" s="1"/>
  <c r="AR38" i="44" s="1"/>
  <c r="AQ38" i="44" s="1"/>
  <c r="AT38" i="44" s="1"/>
  <c r="AP39" i="44" s="1"/>
  <c r="AR39" i="44" s="1"/>
  <c r="AQ39" i="44" s="1"/>
  <c r="AT39" i="44" s="1"/>
  <c r="AP40" i="44" s="1"/>
  <c r="AR40" i="44" s="1"/>
  <c r="AQ40" i="44" s="1"/>
  <c r="AT40" i="44" s="1"/>
  <c r="AP41" i="44" s="1"/>
  <c r="AR41" i="44" s="1"/>
  <c r="AQ41" i="44" s="1"/>
  <c r="AT41" i="44" s="1"/>
  <c r="AP42" i="44" s="1"/>
  <c r="AR42" i="44" s="1"/>
  <c r="AQ42" i="44" s="1"/>
  <c r="AT42" i="44" s="1"/>
  <c r="AP43" i="44" s="1"/>
  <c r="AR43" i="44" s="1"/>
  <c r="AQ43" i="44" s="1"/>
  <c r="AT43" i="44" s="1"/>
  <c r="AP44" i="44" s="1"/>
  <c r="AR44" i="44" s="1"/>
  <c r="AQ44" i="44" s="1"/>
  <c r="AT44" i="44" s="1"/>
  <c r="AP45" i="44" s="1"/>
  <c r="AR45" i="44" s="1"/>
  <c r="AQ45" i="44" s="1"/>
  <c r="AT45" i="44" s="1"/>
  <c r="AP46" i="44" s="1"/>
  <c r="AR46" i="44" s="1"/>
  <c r="AQ46" i="44" s="1"/>
  <c r="AT46" i="44" s="1"/>
  <c r="AP47" i="44" s="1"/>
  <c r="AR47" i="44" s="1"/>
  <c r="AQ47" i="44" s="1"/>
  <c r="AT47" i="44" s="1"/>
  <c r="AP48" i="44" s="1"/>
  <c r="AR48" i="44" s="1"/>
  <c r="AQ48" i="44" s="1"/>
  <c r="AT48" i="44" s="1"/>
  <c r="AP49" i="44" s="1"/>
  <c r="AR49" i="44" s="1"/>
  <c r="AQ49" i="44" s="1"/>
  <c r="AT49" i="44" s="1"/>
  <c r="AP50" i="44" s="1"/>
  <c r="AR50" i="44" s="1"/>
  <c r="AQ50" i="44" s="1"/>
  <c r="AT50" i="44" s="1"/>
  <c r="AP51" i="44" s="1"/>
  <c r="AR51" i="44" s="1"/>
  <c r="AQ51" i="44" s="1"/>
  <c r="AT51" i="44" s="1"/>
  <c r="AP52" i="44" s="1"/>
  <c r="AR52" i="44" s="1"/>
  <c r="AQ52" i="44" s="1"/>
  <c r="AT52" i="44" s="1"/>
  <c r="AP53" i="44" s="1"/>
  <c r="AR53" i="44" s="1"/>
  <c r="AQ53" i="44" s="1"/>
  <c r="AT53" i="44" s="1"/>
  <c r="AP54" i="44" s="1"/>
  <c r="AR54" i="44" s="1"/>
  <c r="AQ54" i="44" s="1"/>
  <c r="AT54" i="44" s="1"/>
  <c r="AP55" i="44" s="1"/>
  <c r="AR55" i="44" s="1"/>
  <c r="AQ55" i="44" s="1"/>
  <c r="AT55" i="44" s="1"/>
  <c r="AP56" i="44" s="1"/>
  <c r="AR56" i="44" s="1"/>
  <c r="AQ56" i="44" s="1"/>
  <c r="AT56" i="44" s="1"/>
  <c r="AP57" i="44" s="1"/>
  <c r="AR57" i="44" s="1"/>
  <c r="AQ57" i="44" s="1"/>
  <c r="AT57" i="44" s="1"/>
  <c r="AP58" i="44" s="1"/>
  <c r="AR58" i="44" s="1"/>
  <c r="AQ58" i="44" s="1"/>
  <c r="AT58" i="44" s="1"/>
  <c r="AP59" i="44" s="1"/>
  <c r="AR59" i="44" s="1"/>
  <c r="AQ59" i="44" s="1"/>
  <c r="AT59" i="44" s="1"/>
  <c r="AP60" i="44" s="1"/>
  <c r="AR60" i="44" s="1"/>
  <c r="AQ60" i="44" s="1"/>
  <c r="AT60" i="44" s="1"/>
  <c r="AP61" i="44" s="1"/>
  <c r="AR61" i="44" s="1"/>
  <c r="AQ61" i="44" s="1"/>
  <c r="AT61" i="44" s="1"/>
  <c r="AP62" i="44" s="1"/>
  <c r="AR62" i="44" s="1"/>
  <c r="AQ62" i="44" s="1"/>
  <c r="AT62" i="44" s="1"/>
  <c r="AP63" i="44" s="1"/>
  <c r="AR63" i="44" s="1"/>
  <c r="AQ63" i="44" s="1"/>
  <c r="AT63" i="44" s="1"/>
  <c r="AP64" i="44" s="1"/>
  <c r="AR64" i="44" s="1"/>
  <c r="AQ64" i="44" s="1"/>
  <c r="AT64" i="44" s="1"/>
  <c r="AP65" i="44" s="1"/>
  <c r="AR65" i="44" s="1"/>
  <c r="AQ65" i="44" s="1"/>
  <c r="AT65" i="44" s="1"/>
  <c r="AP66" i="44" s="1"/>
  <c r="AR66" i="44" s="1"/>
  <c r="AQ66" i="44" s="1"/>
  <c r="AT66" i="44" s="1"/>
  <c r="AP67" i="44" s="1"/>
  <c r="AR67" i="44" s="1"/>
  <c r="AQ67" i="44" s="1"/>
  <c r="AT67" i="44" s="1"/>
  <c r="AP68" i="44" s="1"/>
  <c r="AR68" i="44" s="1"/>
  <c r="AQ68" i="44" s="1"/>
  <c r="AT68" i="44" s="1"/>
  <c r="AP69" i="44" s="1"/>
  <c r="AR69" i="44" s="1"/>
  <c r="AQ69" i="44" s="1"/>
  <c r="AT69" i="44" s="1"/>
  <c r="AP70" i="44" s="1"/>
  <c r="AR70" i="44" s="1"/>
  <c r="AQ70" i="44" s="1"/>
  <c r="AT70" i="44" s="1"/>
  <c r="AP71" i="44" s="1"/>
  <c r="AR71" i="44" s="1"/>
  <c r="AQ71" i="44" s="1"/>
  <c r="AT71" i="44" s="1"/>
  <c r="AP72" i="44" s="1"/>
  <c r="AR72" i="44" s="1"/>
  <c r="AQ72" i="44" s="1"/>
  <c r="AT72" i="44" s="1"/>
  <c r="AP73" i="44" s="1"/>
  <c r="AR73" i="44" s="1"/>
  <c r="AQ73" i="44" s="1"/>
  <c r="AT73" i="44" s="1"/>
  <c r="AP74" i="44" s="1"/>
  <c r="AR74" i="44" s="1"/>
  <c r="AQ74" i="44" s="1"/>
  <c r="AT74" i="44" s="1"/>
  <c r="AF74" i="44"/>
  <c r="AL74" i="44"/>
  <c r="AB76" i="44"/>
  <c r="AL76" i="44" s="1"/>
  <c r="P74" i="44"/>
  <c r="AA76" i="44"/>
  <c r="K76" i="44"/>
  <c r="X29" i="44"/>
  <c r="X30" i="44" s="1"/>
  <c r="R24" i="44"/>
  <c r="R30" i="44" l="1"/>
  <c r="R26" i="44"/>
  <c r="R28" i="44" s="1"/>
  <c r="W74" i="44"/>
  <c r="W76" i="44" s="1"/>
  <c r="P76" i="44"/>
  <c r="AI74" i="44"/>
  <c r="AI33" i="44" s="1"/>
  <c r="AF76" i="44"/>
  <c r="AI22" i="44" l="1"/>
  <c r="L16" i="44" s="1"/>
  <c r="R20" i="44"/>
  <c r="AK76" i="44"/>
  <c r="AK74" i="44"/>
</calcChain>
</file>

<file path=xl/sharedStrings.xml><?xml version="1.0" encoding="utf-8"?>
<sst xmlns="http://schemas.openxmlformats.org/spreadsheetml/2006/main" count="139" uniqueCount="125">
  <si>
    <t>Capital</t>
  </si>
  <si>
    <t>Tasa</t>
  </si>
  <si>
    <t>Interes</t>
  </si>
  <si>
    <t>Principal</t>
  </si>
  <si>
    <t>Periodo Base</t>
  </si>
  <si>
    <t>Nro. Cuota</t>
  </si>
  <si>
    <t>Fecha Vcto.</t>
  </si>
  <si>
    <t>Nro. Dias</t>
  </si>
  <si>
    <t>Saldo Principal</t>
  </si>
  <si>
    <t>Mes de No Pago 1</t>
  </si>
  <si>
    <t>Mes de No Pago 2</t>
  </si>
  <si>
    <t>Factores utilizados en Meses de No Pago para cálculo del valor cuota</t>
  </si>
  <si>
    <t>N° de Cuota</t>
  </si>
  <si>
    <t>Fecha</t>
  </si>
  <si>
    <t>Mes</t>
  </si>
  <si>
    <t>Marca Cuota No Pago</t>
  </si>
  <si>
    <t>Factor (10)</t>
  </si>
  <si>
    <t>Acumulado</t>
  </si>
  <si>
    <t>Saldo de Capital</t>
  </si>
  <si>
    <t>Saldo de Interes</t>
  </si>
  <si>
    <t>Días de Gracia</t>
  </si>
  <si>
    <t>Fecha Final de Gracia</t>
  </si>
  <si>
    <t>Fecha de la 1° cuota</t>
  </si>
  <si>
    <t>Fecha final de vencimiento</t>
  </si>
  <si>
    <t>Frecuencia pago en días</t>
  </si>
  <si>
    <t>Días entre cuotas</t>
  </si>
  <si>
    <t>Saldo Interes +/- Interes Gracia</t>
  </si>
  <si>
    <t>Valor de cuota por dias de gracia</t>
  </si>
  <si>
    <t>Valor de cuota por capital</t>
  </si>
  <si>
    <t>Cuota</t>
  </si>
  <si>
    <t>Seguro de Desgravamen (FPF)</t>
  </si>
  <si>
    <t>Ultimo saldo de Principal</t>
  </si>
  <si>
    <t>Numero de Dias</t>
  </si>
  <si>
    <t>Valor de Cuota Nivelada</t>
  </si>
  <si>
    <t>Factor Ajuste</t>
  </si>
  <si>
    <t>Exceso de Int + Gracia</t>
  </si>
  <si>
    <t>tea conv. A tem luego nominal anual</t>
  </si>
  <si>
    <t>tem convertida de manera nominal a los dias entre cuotas</t>
  </si>
  <si>
    <t>dias promedio entre cuotas</t>
  </si>
  <si>
    <t>Factor de cuota (ok)</t>
  </si>
  <si>
    <t>Ok</t>
  </si>
  <si>
    <t>Interes de Gracia</t>
  </si>
  <si>
    <t>Interes Total</t>
  </si>
  <si>
    <t>Mes Cuota Doble 1</t>
  </si>
  <si>
    <t>Mes Cuota Doble 2</t>
  </si>
  <si>
    <t>Suavización</t>
  </si>
  <si>
    <t xml:space="preserve">Exceso </t>
  </si>
  <si>
    <t>Nro. Cuota (De acuerdo a Plazo)</t>
  </si>
  <si>
    <t>Plazo y  Nro. Cuotas</t>
  </si>
  <si>
    <t xml:space="preserve"> </t>
  </si>
  <si>
    <t>Comision por Env. Inf</t>
  </si>
  <si>
    <t>Tasa Anual (TEA) - Ajustada</t>
  </si>
  <si>
    <t>Valor Asegurable</t>
  </si>
  <si>
    <t>Comision por Env.Inf</t>
  </si>
  <si>
    <t>Seguro Todo Riesgo</t>
  </si>
  <si>
    <t>Tasa de Seguro Todo Riesgo</t>
  </si>
  <si>
    <t>Tasa Equivalente - Ajustada</t>
  </si>
  <si>
    <t>Factor Aplicado - Ajustada</t>
  </si>
  <si>
    <t>Factor Aplicado para la cuota - Ajustada</t>
  </si>
  <si>
    <t>Interes de Gracia  (Se considera la TEA Normal)</t>
  </si>
  <si>
    <t>Tasa de Seguro de Desgravamen</t>
  </si>
  <si>
    <t>Digite Factor de Ajuste Anterior  mas El Actual</t>
  </si>
  <si>
    <t>Marca</t>
  </si>
  <si>
    <t>Se copia LO DEL COSTADO  a partir de la primera corrida</t>
  </si>
  <si>
    <t>Nuevo Interes I</t>
  </si>
  <si>
    <t>Fecha Desembolso</t>
  </si>
  <si>
    <t>sin desgravamen</t>
  </si>
  <si>
    <t>Minicronograma de Gracia</t>
  </si>
  <si>
    <t>Dias Transcurridos Acumulados</t>
  </si>
  <si>
    <t>Factor Simple Actualizacion</t>
  </si>
  <si>
    <t>Cuota Gracia</t>
  </si>
  <si>
    <t>Saldo Deuda</t>
  </si>
  <si>
    <t>Principal*</t>
  </si>
  <si>
    <t>Tasa de Seguro de Desgravamen*</t>
  </si>
  <si>
    <t>Nuevo Desgravamen  I (no se utiliza)</t>
  </si>
  <si>
    <t>Importe de Gracia Desgravamen</t>
  </si>
  <si>
    <t>Valor de Seg Desg por dia de gracia</t>
  </si>
  <si>
    <t>Seg Desg de Gracia</t>
  </si>
  <si>
    <t>Seg. Desgravamen Total</t>
  </si>
  <si>
    <t>Totales</t>
  </si>
  <si>
    <t>Validador</t>
  </si>
  <si>
    <t>TIR</t>
  </si>
  <si>
    <t>VALIDADORES</t>
  </si>
  <si>
    <t>Equivalente</t>
  </si>
  <si>
    <t>Desgravamen Gracia
replica columna R</t>
  </si>
  <si>
    <t>Nuevo Desgravamen (SF2GRV)
replica columna Q</t>
  </si>
  <si>
    <t>Nuevo Interes (SF2INT)
replica columna L</t>
  </si>
  <si>
    <t>Importe Desgravamen por No Pago</t>
  </si>
  <si>
    <t>Desgravamen No Pago S</t>
  </si>
  <si>
    <t>Total Cuota (SF2PAG)
igual a columna V</t>
  </si>
  <si>
    <t>Valor Cuota (variable)</t>
  </si>
  <si>
    <t>TCEA</t>
  </si>
  <si>
    <t>Validador Cuota Doble</t>
  </si>
  <si>
    <t>Cuota Simple</t>
  </si>
  <si>
    <t>Factor</t>
  </si>
  <si>
    <t>Calce de Capital</t>
  </si>
  <si>
    <t>Suma Capital (K)</t>
  </si>
  <si>
    <t>&lt;- El valor tiene que ser cercano a cero.</t>
  </si>
  <si>
    <t>Se actualiza en cada simulación (Validar que la celda W28 sea cero)</t>
  </si>
  <si>
    <t>Cuota Doble</t>
  </si>
  <si>
    <t>Factor Ajuste 2</t>
  </si>
  <si>
    <t>si</t>
  </si>
  <si>
    <t>Importe Solicitado (soles S/.)</t>
  </si>
  <si>
    <t>SIMULADOR DE CUOTAS -CREDIALTOQUE</t>
  </si>
  <si>
    <t>La información contenida en esta simulación en esta simulación es referencial, y el cálculo se ha efectuado en base a la información ingresada.</t>
  </si>
  <si>
    <t>Esta simulación no incluye ITF (Impuesto a las Transacciones Financieras).</t>
  </si>
  <si>
    <t>(*) La TEA aplicada a esta simulación es fija.</t>
  </si>
  <si>
    <t>Esta simulación no significa la aprobación del crédito, la cual está sujeta a la evaluación creditica del Banco.</t>
  </si>
  <si>
    <t>Esta información se proporciona de acuerdo con el Reglamento de Gestión de Conducta de Mercado del Sistema Financiero.</t>
  </si>
  <si>
    <t xml:space="preserve">El cliente podrá adquirir el seguro de desgravamen en nuestras oficinas o de forma particular. En este último caso, deberá endosarlo a favor del Banco, </t>
  </si>
  <si>
    <t>y el seguro deberá tener las mismas coberturas que el/los comercializados(s) por el Banco y cubrir el 100% el importe de capital adeudado.</t>
  </si>
  <si>
    <t xml:space="preserve">La cuota de gracia es el período de gracia que transcurre entre la fecha de desembolso del crédito y el día en que se inicia el devengo de la cuota a pagar, </t>
  </si>
  <si>
    <t>lo cual ocurre un mes antes del primer vencimiento de pago.</t>
  </si>
  <si>
    <t>Tasa de Costo Efectivo Anual</t>
  </si>
  <si>
    <t>¡Hola! Usa este simulador para conocer el valor referencial de tu Pago Total de Cuota (P) mensual cuando compres en Tiendas Carsa, Marcimex y El Gallo más Gallo con tu Credialtoque. 
Recuerda que:
- Electro hasta 30 meses
- Motos has 36 meses</t>
  </si>
  <si>
    <t>Moneda</t>
  </si>
  <si>
    <t>Soles</t>
  </si>
  <si>
    <t>Seguro Sin Retorno</t>
  </si>
  <si>
    <t>Seguro Con Retorno</t>
  </si>
  <si>
    <t>El seguro desgravamen es obligatorio y se calcula sobre el saldo insoluto de la deuda. El costo del seguro es el cobrado por la aseguradora</t>
  </si>
  <si>
    <t>El cliente puede optar por el Seguro de Desgravamen con devolución. Aplica solo para créditos financiados desde 25 meses a más. Devolución del 25% de las primas pagadas al término del cronograma inicial.</t>
  </si>
  <si>
    <t>Endoso</t>
  </si>
  <si>
    <t>Si</t>
  </si>
  <si>
    <t>Tasa Anual (TEA) - Fija</t>
  </si>
  <si>
    <t>Banco Pichincha - Derechos reservado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</si>
</sst>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_ * #,##0.00_ ;_ * \-#,##0.00_ ;_ * &quot;-&quot;??_ ;_ @_ "/>
    <numFmt numFmtId="166" formatCode="0.0000"/>
    <numFmt numFmtId="167" formatCode="0.00000"/>
    <numFmt numFmtId="168" formatCode="0.000000"/>
    <numFmt numFmtId="169" formatCode="0.000000000"/>
    <numFmt numFmtId="170" formatCode="0.00000000000000"/>
    <numFmt numFmtId="171" formatCode="&quot;S/.&quot;\ #,##0.00000;[Red]&quot;S/.&quot;\ \-#,##0.00000"/>
    <numFmt numFmtId="172" formatCode="_ * #,##0_ ;_ * \-#,##0_ ;_ * &quot;-&quot;??_ ;_ @_ "/>
    <numFmt numFmtId="173" formatCode="_ * #,##0.000_ ;_ * \-#,##0.000_ ;_ * &quot;-&quot;??_ ;_ @_ "/>
    <numFmt numFmtId="174" formatCode="_ * #,##0.0_ ;_ * \-#,##0.0_ ;_ * &quot;-&quot;??_ ;_ @_ "/>
    <numFmt numFmtId="175" formatCode="0.000%"/>
    <numFmt numFmtId="176" formatCode="0.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6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/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</cellStyleXfs>
  <cellXfs count="221">
    <xf numFmtId="0" fontId="0" fillId="0" borderId="0" xfId="0"/>
    <xf numFmtId="0" fontId="25" fillId="0" borderId="0" xfId="4" applyFont="1" applyAlignment="1" applyProtection="1">
      <alignment horizontal="center"/>
      <protection hidden="1"/>
    </xf>
    <xf numFmtId="0" fontId="26" fillId="0" borderId="0" xfId="4" applyFont="1" applyProtection="1">
      <protection hidden="1"/>
    </xf>
    <xf numFmtId="0" fontId="26" fillId="2" borderId="0" xfId="4" applyFont="1" applyFill="1" applyProtection="1">
      <protection hidden="1"/>
    </xf>
    <xf numFmtId="14" fontId="26" fillId="0" borderId="0" xfId="4" applyNumberFormat="1" applyFont="1" applyProtection="1">
      <protection hidden="1"/>
    </xf>
    <xf numFmtId="169" fontId="26" fillId="0" borderId="0" xfId="4" applyNumberFormat="1" applyFont="1" applyProtection="1">
      <protection hidden="1"/>
    </xf>
    <xf numFmtId="0" fontId="26" fillId="2" borderId="0" xfId="4" quotePrefix="1" applyFont="1" applyFill="1" applyProtection="1">
      <protection hidden="1"/>
    </xf>
    <xf numFmtId="22" fontId="4" fillId="0" borderId="0" xfId="4" applyNumberFormat="1" applyFont="1" applyProtection="1">
      <protection hidden="1"/>
    </xf>
    <xf numFmtId="22" fontId="4" fillId="0" borderId="0" xfId="4" applyNumberFormat="1" applyFont="1" applyAlignment="1" applyProtection="1">
      <alignment horizontal="center"/>
      <protection hidden="1"/>
    </xf>
    <xf numFmtId="165" fontId="20" fillId="8" borderId="0" xfId="2" applyFont="1" applyFill="1" applyAlignment="1" applyProtection="1">
      <alignment horizontal="center"/>
      <protection hidden="1"/>
    </xf>
    <xf numFmtId="0" fontId="3" fillId="0" borderId="0" xfId="4" applyFont="1" applyProtection="1">
      <protection hidden="1"/>
    </xf>
    <xf numFmtId="2" fontId="3" fillId="0" borderId="0" xfId="4" applyNumberFormat="1" applyFont="1" applyProtection="1">
      <protection hidden="1"/>
    </xf>
    <xf numFmtId="165" fontId="16" fillId="8" borderId="0" xfId="2" applyFont="1" applyFill="1" applyAlignment="1" applyProtection="1">
      <alignment horizontal="center"/>
      <protection hidden="1"/>
    </xf>
    <xf numFmtId="0" fontId="5" fillId="0" borderId="0" xfId="4" applyFont="1" applyProtection="1">
      <protection hidden="1"/>
    </xf>
    <xf numFmtId="165" fontId="17" fillId="8" borderId="0" xfId="2" applyFont="1" applyFill="1" applyAlignment="1" applyProtection="1">
      <alignment horizontal="center"/>
      <protection hidden="1"/>
    </xf>
    <xf numFmtId="0" fontId="6" fillId="10" borderId="2" xfId="4" applyFont="1" applyFill="1" applyBorder="1" applyProtection="1">
      <protection hidden="1"/>
    </xf>
    <xf numFmtId="0" fontId="7" fillId="10" borderId="3" xfId="4" applyFont="1" applyFill="1" applyBorder="1" applyProtection="1">
      <protection hidden="1"/>
    </xf>
    <xf numFmtId="0" fontId="3" fillId="10" borderId="3" xfId="4" applyFont="1" applyFill="1" applyBorder="1" applyProtection="1">
      <protection hidden="1"/>
    </xf>
    <xf numFmtId="0" fontId="6" fillId="10" borderId="5" xfId="4" applyFont="1" applyFill="1" applyBorder="1" applyProtection="1">
      <protection hidden="1"/>
    </xf>
    <xf numFmtId="0" fontId="6" fillId="10" borderId="0" xfId="4" applyFont="1" applyFill="1" applyProtection="1">
      <protection hidden="1"/>
    </xf>
    <xf numFmtId="0" fontId="7" fillId="10" borderId="0" xfId="4" applyFont="1" applyFill="1" applyProtection="1">
      <protection hidden="1"/>
    </xf>
    <xf numFmtId="2" fontId="6" fillId="10" borderId="5" xfId="4" applyNumberFormat="1" applyFont="1" applyFill="1" applyBorder="1" applyProtection="1">
      <protection hidden="1"/>
    </xf>
    <xf numFmtId="2" fontId="6" fillId="10" borderId="0" xfId="4" applyNumberFormat="1" applyFont="1" applyFill="1" applyProtection="1">
      <protection hidden="1"/>
    </xf>
    <xf numFmtId="0" fontId="3" fillId="10" borderId="0" xfId="4" applyFont="1" applyFill="1" applyProtection="1">
      <protection hidden="1"/>
    </xf>
    <xf numFmtId="14" fontId="6" fillId="0" borderId="0" xfId="4" applyNumberFormat="1" applyFont="1" applyProtection="1">
      <protection hidden="1"/>
    </xf>
    <xf numFmtId="0" fontId="2" fillId="10" borderId="0" xfId="4" applyFill="1" applyProtection="1">
      <protection hidden="1"/>
    </xf>
    <xf numFmtId="0" fontId="6" fillId="0" borderId="0" xfId="4" applyFont="1" applyProtection="1">
      <protection hidden="1"/>
    </xf>
    <xf numFmtId="0" fontId="5" fillId="10" borderId="0" xfId="4" applyFont="1" applyFill="1" applyProtection="1">
      <protection hidden="1"/>
    </xf>
    <xf numFmtId="0" fontId="6" fillId="10" borderId="7" xfId="4" applyFont="1" applyFill="1" applyBorder="1" applyProtection="1">
      <protection hidden="1"/>
    </xf>
    <xf numFmtId="0" fontId="6" fillId="10" borderId="8" xfId="4" applyFont="1" applyFill="1" applyBorder="1" applyProtection="1">
      <protection hidden="1"/>
    </xf>
    <xf numFmtId="0" fontId="19" fillId="0" borderId="0" xfId="4" applyFont="1" applyProtection="1">
      <protection hidden="1"/>
    </xf>
    <xf numFmtId="0" fontId="27" fillId="0" borderId="0" xfId="4" applyFont="1" applyProtection="1">
      <protection hidden="1"/>
    </xf>
    <xf numFmtId="168" fontId="19" fillId="0" borderId="0" xfId="4" applyNumberFormat="1" applyFont="1" applyProtection="1">
      <protection hidden="1"/>
    </xf>
    <xf numFmtId="166" fontId="19" fillId="0" borderId="0" xfId="4" applyNumberFormat="1" applyFont="1" applyProtection="1">
      <protection hidden="1"/>
    </xf>
    <xf numFmtId="166" fontId="6" fillId="0" borderId="0" xfId="4" applyNumberFormat="1" applyFont="1" applyProtection="1">
      <protection hidden="1"/>
    </xf>
    <xf numFmtId="167" fontId="19" fillId="0" borderId="0" xfId="4" applyNumberFormat="1" applyFont="1" applyProtection="1">
      <protection hidden="1"/>
    </xf>
    <xf numFmtId="167" fontId="6" fillId="0" borderId="0" xfId="4" applyNumberFormat="1" applyFont="1" applyProtection="1">
      <protection hidden="1"/>
    </xf>
    <xf numFmtId="165" fontId="17" fillId="8" borderId="0" xfId="2" applyFont="1" applyFill="1" applyBorder="1" applyAlignment="1" applyProtection="1">
      <alignment horizontal="center"/>
      <protection hidden="1"/>
    </xf>
    <xf numFmtId="172" fontId="5" fillId="0" borderId="0" xfId="5" applyNumberFormat="1" applyFont="1" applyProtection="1">
      <protection hidden="1"/>
    </xf>
    <xf numFmtId="171" fontId="19" fillId="0" borderId="0" xfId="4" applyNumberFormat="1" applyFont="1" applyProtection="1">
      <protection hidden="1"/>
    </xf>
    <xf numFmtId="171" fontId="6" fillId="0" borderId="0" xfId="4" applyNumberFormat="1" applyFont="1" applyProtection="1">
      <protection hidden="1"/>
    </xf>
    <xf numFmtId="3" fontId="10" fillId="10" borderId="6" xfId="4" applyNumberFormat="1" applyFont="1" applyFill="1" applyBorder="1" applyProtection="1">
      <protection hidden="1"/>
    </xf>
    <xf numFmtId="2" fontId="19" fillId="0" borderId="0" xfId="4" applyNumberFormat="1" applyFont="1" applyProtection="1">
      <protection hidden="1"/>
    </xf>
    <xf numFmtId="0" fontId="28" fillId="0" borderId="0" xfId="4" applyFont="1" applyProtection="1">
      <protection hidden="1"/>
    </xf>
    <xf numFmtId="0" fontId="7" fillId="0" borderId="0" xfId="4" applyFont="1" applyProtection="1">
      <protection hidden="1"/>
    </xf>
    <xf numFmtId="0" fontId="29" fillId="0" borderId="0" xfId="4" applyFont="1" applyProtection="1">
      <protection hidden="1"/>
    </xf>
    <xf numFmtId="2" fontId="6" fillId="0" borderId="0" xfId="4" applyNumberFormat="1" applyFont="1" applyProtection="1">
      <protection hidden="1"/>
    </xf>
    <xf numFmtId="165" fontId="21" fillId="8" borderId="0" xfId="2" applyFont="1" applyFill="1" applyBorder="1" applyAlignment="1" applyProtection="1">
      <alignment horizontal="center"/>
      <protection hidden="1"/>
    </xf>
    <xf numFmtId="175" fontId="19" fillId="0" borderId="0" xfId="1" applyNumberFormat="1" applyFont="1" applyFill="1" applyBorder="1" applyProtection="1">
      <protection hidden="1"/>
    </xf>
    <xf numFmtId="0" fontId="2" fillId="10" borderId="8" xfId="4" applyFill="1" applyBorder="1" applyProtection="1">
      <protection hidden="1"/>
    </xf>
    <xf numFmtId="0" fontId="7" fillId="10" borderId="8" xfId="4" applyFont="1" applyFill="1" applyBorder="1" applyProtection="1">
      <protection hidden="1"/>
    </xf>
    <xf numFmtId="3" fontId="10" fillId="10" borderId="9" xfId="4" applyNumberFormat="1" applyFont="1" applyFill="1" applyBorder="1" applyProtection="1">
      <protection hidden="1"/>
    </xf>
    <xf numFmtId="2" fontId="5" fillId="0" borderId="0" xfId="4" applyNumberFormat="1" applyFont="1" applyProtection="1">
      <protection hidden="1"/>
    </xf>
    <xf numFmtId="0" fontId="2" fillId="0" borderId="0" xfId="4" applyProtection="1">
      <protection hidden="1"/>
    </xf>
    <xf numFmtId="10" fontId="6" fillId="0" borderId="0" xfId="1" applyNumberFormat="1" applyFont="1" applyBorder="1" applyProtection="1">
      <protection hidden="1"/>
    </xf>
    <xf numFmtId="0" fontId="24" fillId="0" borderId="0" xfId="4" applyFont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2" fontId="8" fillId="2" borderId="0" xfId="4" applyNumberFormat="1" applyFont="1" applyFill="1" applyProtection="1">
      <protection locked="0" hidden="1"/>
    </xf>
    <xf numFmtId="2" fontId="3" fillId="2" borderId="0" xfId="4" applyNumberFormat="1" applyFont="1" applyFill="1" applyProtection="1">
      <protection hidden="1"/>
    </xf>
    <xf numFmtId="0" fontId="3" fillId="2" borderId="0" xfId="4" applyFont="1" applyFill="1" applyProtection="1">
      <protection hidden="1"/>
    </xf>
    <xf numFmtId="0" fontId="9" fillId="0" borderId="0" xfId="4" applyFont="1" applyProtection="1">
      <protection hidden="1"/>
    </xf>
    <xf numFmtId="0" fontId="5" fillId="10" borderId="3" xfId="4" applyFont="1" applyFill="1" applyBorder="1" applyProtection="1">
      <protection hidden="1"/>
    </xf>
    <xf numFmtId="2" fontId="6" fillId="10" borderId="4" xfId="4" applyNumberFormat="1" applyFont="1" applyFill="1" applyBorder="1" applyProtection="1">
      <protection hidden="1"/>
    </xf>
    <xf numFmtId="2" fontId="6" fillId="2" borderId="0" xfId="4" applyNumberFormat="1" applyFont="1" applyFill="1" applyProtection="1">
      <protection hidden="1"/>
    </xf>
    <xf numFmtId="2" fontId="6" fillId="10" borderId="6" xfId="4" applyNumberFormat="1" applyFont="1" applyFill="1" applyBorder="1" applyProtection="1">
      <protection hidden="1"/>
    </xf>
    <xf numFmtId="0" fontId="6" fillId="2" borderId="0" xfId="4" applyFont="1" applyFill="1" applyProtection="1">
      <protection hidden="1"/>
    </xf>
    <xf numFmtId="2" fontId="6" fillId="0" borderId="0" xfId="4" quotePrefix="1" applyNumberFormat="1" applyFont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0" xfId="4" applyFont="1" applyFill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6" fillId="10" borderId="12" xfId="4" applyFont="1" applyFill="1" applyBorder="1" applyAlignment="1" applyProtection="1">
      <alignment vertical="center"/>
      <protection hidden="1"/>
    </xf>
    <xf numFmtId="0" fontId="5" fillId="10" borderId="11" xfId="4" applyFont="1" applyFill="1" applyBorder="1" applyAlignment="1" applyProtection="1">
      <alignment vertical="center"/>
      <protection hidden="1"/>
    </xf>
    <xf numFmtId="0" fontId="3" fillId="10" borderId="11" xfId="4" applyFont="1" applyFill="1" applyBorder="1" applyAlignment="1" applyProtection="1">
      <alignment vertical="center"/>
      <protection hidden="1"/>
    </xf>
    <xf numFmtId="2" fontId="6" fillId="10" borderId="10" xfId="4" applyNumberFormat="1" applyFont="1" applyFill="1" applyBorder="1" applyAlignment="1" applyProtection="1">
      <alignment vertical="center"/>
      <protection hidden="1"/>
    </xf>
    <xf numFmtId="170" fontId="5" fillId="0" borderId="0" xfId="4" applyNumberFormat="1" applyFont="1" applyProtection="1">
      <protection hidden="1"/>
    </xf>
    <xf numFmtId="2" fontId="6" fillId="10" borderId="12" xfId="4" applyNumberFormat="1" applyFont="1" applyFill="1" applyBorder="1" applyAlignment="1" applyProtection="1">
      <alignment wrapText="1"/>
      <protection locked="0" hidden="1"/>
    </xf>
    <xf numFmtId="2" fontId="6" fillId="10" borderId="11" xfId="4" applyNumberFormat="1" applyFont="1" applyFill="1" applyBorder="1" applyProtection="1">
      <protection locked="0" hidden="1"/>
    </xf>
    <xf numFmtId="166" fontId="3" fillId="0" borderId="0" xfId="4" applyNumberFormat="1" applyFont="1" applyProtection="1">
      <protection hidden="1"/>
    </xf>
    <xf numFmtId="172" fontId="3" fillId="0" borderId="0" xfId="5" applyNumberFormat="1" applyFont="1" applyFill="1" applyBorder="1" applyProtection="1">
      <protection hidden="1"/>
    </xf>
    <xf numFmtId="0" fontId="5" fillId="0" borderId="1" xfId="4" applyFont="1" applyBorder="1" applyProtection="1">
      <protection hidden="1"/>
    </xf>
    <xf numFmtId="10" fontId="5" fillId="0" borderId="1" xfId="1" applyNumberFormat="1" applyFont="1" applyBorder="1" applyProtection="1">
      <protection hidden="1"/>
    </xf>
    <xf numFmtId="10" fontId="5" fillId="0" borderId="0" xfId="1" applyNumberFormat="1" applyFont="1" applyProtection="1">
      <protection hidden="1"/>
    </xf>
    <xf numFmtId="0" fontId="6" fillId="9" borderId="1" xfId="4" applyFont="1" applyFill="1" applyBorder="1" applyAlignment="1" applyProtection="1">
      <alignment horizontal="center" vertical="center" wrapText="1"/>
      <protection hidden="1"/>
    </xf>
    <xf numFmtId="0" fontId="6" fillId="5" borderId="1" xfId="4" applyFont="1" applyFill="1" applyBorder="1" applyAlignment="1" applyProtection="1">
      <alignment horizontal="center" vertical="center" wrapText="1"/>
      <protection hidden="1"/>
    </xf>
    <xf numFmtId="0" fontId="6" fillId="4" borderId="1" xfId="4" applyFont="1" applyFill="1" applyBorder="1" applyAlignment="1" applyProtection="1">
      <alignment horizontal="center" vertical="center" wrapText="1"/>
      <protection hidden="1"/>
    </xf>
    <xf numFmtId="0" fontId="6" fillId="3" borderId="1" xfId="4" applyFont="1" applyFill="1" applyBorder="1" applyAlignment="1" applyProtection="1">
      <alignment horizontal="center" vertical="center" wrapText="1"/>
      <protection hidden="1"/>
    </xf>
    <xf numFmtId="0" fontId="6" fillId="0" borderId="1" xfId="4" applyFont="1" applyBorder="1" applyAlignment="1" applyProtection="1">
      <alignment horizontal="center" vertical="center" wrapText="1"/>
      <protection hidden="1"/>
    </xf>
    <xf numFmtId="0" fontId="6" fillId="6" borderId="1" xfId="4" applyFont="1" applyFill="1" applyBorder="1" applyAlignment="1" applyProtection="1">
      <alignment horizontal="center" vertical="center" wrapText="1"/>
      <protection hidden="1"/>
    </xf>
    <xf numFmtId="165" fontId="20" fillId="8" borderId="0" xfId="2" applyFont="1" applyFill="1" applyBorder="1" applyAlignment="1" applyProtection="1">
      <alignment horizontal="center" vertical="center" wrapText="1"/>
      <protection hidden="1"/>
    </xf>
    <xf numFmtId="14" fontId="3" fillId="0" borderId="1" xfId="4" applyNumberFormat="1" applyFont="1" applyBorder="1" applyAlignment="1" applyProtection="1">
      <alignment wrapText="1"/>
      <protection hidden="1"/>
    </xf>
    <xf numFmtId="4" fontId="3" fillId="0" borderId="1" xfId="4" applyNumberFormat="1" applyFont="1" applyBorder="1" applyAlignment="1" applyProtection="1">
      <alignment wrapText="1"/>
      <protection hidden="1"/>
    </xf>
    <xf numFmtId="4" fontId="3" fillId="0" borderId="0" xfId="4" applyNumberFormat="1" applyFont="1" applyAlignment="1" applyProtection="1">
      <alignment wrapText="1"/>
      <protection hidden="1"/>
    </xf>
    <xf numFmtId="0" fontId="5" fillId="0" borderId="0" xfId="4" applyFont="1" applyAlignment="1" applyProtection="1">
      <alignment wrapText="1"/>
      <protection hidden="1"/>
    </xf>
    <xf numFmtId="1" fontId="3" fillId="0" borderId="1" xfId="4" applyNumberFormat="1" applyFont="1" applyBorder="1" applyProtection="1">
      <protection hidden="1"/>
    </xf>
    <xf numFmtId="0" fontId="3" fillId="0" borderId="1" xfId="4" applyFont="1" applyBorder="1" applyProtection="1">
      <protection hidden="1"/>
    </xf>
    <xf numFmtId="4" fontId="3" fillId="0" borderId="1" xfId="4" applyNumberFormat="1" applyFont="1" applyBorder="1" applyProtection="1">
      <protection hidden="1"/>
    </xf>
    <xf numFmtId="2" fontId="3" fillId="0" borderId="1" xfId="4" applyNumberFormat="1" applyFont="1" applyBorder="1" applyProtection="1">
      <protection hidden="1"/>
    </xf>
    <xf numFmtId="174" fontId="3" fillId="0" borderId="1" xfId="2" applyNumberFormat="1" applyFont="1" applyFill="1" applyBorder="1" applyProtection="1">
      <protection hidden="1"/>
    </xf>
    <xf numFmtId="165" fontId="16" fillId="0" borderId="0" xfId="2" applyFont="1" applyFill="1" applyBorder="1" applyAlignment="1" applyProtection="1">
      <alignment horizontal="center"/>
      <protection hidden="1"/>
    </xf>
    <xf numFmtId="14" fontId="3" fillId="0" borderId="1" xfId="4" applyNumberFormat="1" applyFont="1" applyBorder="1" applyProtection="1">
      <protection hidden="1"/>
    </xf>
    <xf numFmtId="2" fontId="12" fillId="0" borderId="1" xfId="4" applyNumberFormat="1" applyFont="1" applyBorder="1" applyProtection="1">
      <protection hidden="1"/>
    </xf>
    <xf numFmtId="2" fontId="14" fillId="0" borderId="1" xfId="4" applyNumberFormat="1" applyFont="1" applyBorder="1" applyProtection="1">
      <protection hidden="1"/>
    </xf>
    <xf numFmtId="164" fontId="2" fillId="0" borderId="1" xfId="5" applyNumberFormat="1" applyFont="1" applyFill="1" applyBorder="1" applyProtection="1">
      <protection hidden="1"/>
    </xf>
    <xf numFmtId="4" fontId="12" fillId="0" borderId="1" xfId="4" applyNumberFormat="1" applyFont="1" applyBorder="1" applyProtection="1">
      <protection hidden="1"/>
    </xf>
    <xf numFmtId="174" fontId="12" fillId="0" borderId="1" xfId="2" applyNumberFormat="1" applyFont="1" applyFill="1" applyBorder="1" applyProtection="1">
      <protection hidden="1"/>
    </xf>
    <xf numFmtId="165" fontId="16" fillId="0" borderId="0" xfId="2" applyFont="1" applyFill="1" applyAlignment="1" applyProtection="1">
      <alignment horizontal="center"/>
      <protection hidden="1"/>
    </xf>
    <xf numFmtId="174" fontId="13" fillId="7" borderId="1" xfId="2" applyNumberFormat="1" applyFont="1" applyFill="1" applyBorder="1" applyProtection="1">
      <protection hidden="1"/>
    </xf>
    <xf numFmtId="165" fontId="18" fillId="8" borderId="0" xfId="2" applyFont="1" applyFill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2" fontId="12" fillId="0" borderId="1" xfId="0" applyNumberFormat="1" applyFont="1" applyBorder="1" applyProtection="1">
      <protection hidden="1"/>
    </xf>
    <xf numFmtId="2" fontId="14" fillId="0" borderId="1" xfId="0" applyNumberFormat="1" applyFont="1" applyBorder="1" applyProtection="1">
      <protection hidden="1"/>
    </xf>
    <xf numFmtId="2" fontId="14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0" fontId="27" fillId="0" borderId="0" xfId="4" applyFont="1" applyAlignment="1" applyProtection="1">
      <alignment horizontal="center"/>
      <protection hidden="1"/>
    </xf>
    <xf numFmtId="0" fontId="29" fillId="0" borderId="0" xfId="4" applyFont="1" applyAlignment="1" applyProtection="1">
      <alignment horizontal="center"/>
      <protection hidden="1"/>
    </xf>
    <xf numFmtId="0" fontId="29" fillId="0" borderId="0" xfId="4" applyFont="1" applyAlignment="1" applyProtection="1">
      <alignment horizontal="center" wrapText="1"/>
      <protection hidden="1"/>
    </xf>
    <xf numFmtId="0" fontId="30" fillId="0" borderId="0" xfId="0" applyFont="1" applyAlignment="1" applyProtection="1">
      <alignment horizontal="center"/>
      <protection hidden="1"/>
    </xf>
    <xf numFmtId="14" fontId="19" fillId="0" borderId="0" xfId="4" applyNumberFormat="1" applyFont="1" applyProtection="1">
      <protection hidden="1"/>
    </xf>
    <xf numFmtId="165" fontId="29" fillId="0" borderId="5" xfId="2" applyFont="1" applyFill="1" applyBorder="1" applyProtection="1">
      <protection hidden="1"/>
    </xf>
    <xf numFmtId="3" fontId="19" fillId="0" borderId="5" xfId="4" applyNumberFormat="1" applyFont="1" applyBorder="1" applyProtection="1">
      <protection hidden="1"/>
    </xf>
    <xf numFmtId="0" fontId="29" fillId="0" borderId="5" xfId="4" applyFont="1" applyBorder="1" applyProtection="1">
      <protection hidden="1"/>
    </xf>
    <xf numFmtId="3" fontId="10" fillId="10" borderId="6" xfId="4" applyNumberFormat="1" applyFont="1" applyFill="1" applyBorder="1" applyProtection="1">
      <protection locked="0"/>
    </xf>
    <xf numFmtId="0" fontId="30" fillId="0" borderId="0" xfId="0" applyFont="1" applyProtection="1">
      <protection hidden="1"/>
    </xf>
    <xf numFmtId="14" fontId="6" fillId="0" borderId="1" xfId="4" applyNumberFormat="1" applyFont="1" applyBorder="1" applyAlignment="1" applyProtection="1">
      <alignment horizontal="center"/>
      <protection locked="0" hidden="1"/>
    </xf>
    <xf numFmtId="14" fontId="6" fillId="0" borderId="1" xfId="4" applyNumberFormat="1" applyFont="1" applyBorder="1" applyProtection="1">
      <protection locked="0" hidden="1"/>
    </xf>
    <xf numFmtId="1" fontId="3" fillId="0" borderId="1" xfId="4" applyNumberFormat="1" applyFont="1" applyBorder="1" applyProtection="1">
      <protection locked="0" hidden="1"/>
    </xf>
    <xf numFmtId="0" fontId="3" fillId="0" borderId="1" xfId="4" applyFont="1" applyBorder="1" applyProtection="1">
      <protection locked="0" hidden="1"/>
    </xf>
    <xf numFmtId="176" fontId="3" fillId="0" borderId="1" xfId="4" applyNumberFormat="1" applyFont="1" applyBorder="1" applyProtection="1">
      <protection locked="0" hidden="1"/>
    </xf>
    <xf numFmtId="4" fontId="3" fillId="0" borderId="1" xfId="4" applyNumberFormat="1" applyFont="1" applyBorder="1" applyProtection="1">
      <protection locked="0" hidden="1"/>
    </xf>
    <xf numFmtId="165" fontId="3" fillId="0" borderId="1" xfId="5" applyFont="1" applyFill="1" applyBorder="1" applyProtection="1">
      <protection locked="0" hidden="1"/>
    </xf>
    <xf numFmtId="2" fontId="3" fillId="10" borderId="1" xfId="4" applyNumberFormat="1" applyFont="1" applyFill="1" applyBorder="1" applyProtection="1">
      <protection locked="0" hidden="1"/>
    </xf>
    <xf numFmtId="2" fontId="3" fillId="11" borderId="1" xfId="4" applyNumberFormat="1" applyFont="1" applyFill="1" applyBorder="1" applyProtection="1">
      <protection locked="0" hidden="1"/>
    </xf>
    <xf numFmtId="2" fontId="3" fillId="0" borderId="1" xfId="4" applyNumberFormat="1" applyFont="1" applyBorder="1" applyProtection="1">
      <protection locked="0" hidden="1"/>
    </xf>
    <xf numFmtId="165" fontId="3" fillId="0" borderId="1" xfId="2" applyFont="1" applyFill="1" applyBorder="1" applyProtection="1">
      <protection locked="0" hidden="1"/>
    </xf>
    <xf numFmtId="165" fontId="3" fillId="11" borderId="1" xfId="2" applyFont="1" applyFill="1" applyBorder="1" applyProtection="1">
      <protection locked="0" hidden="1"/>
    </xf>
    <xf numFmtId="0" fontId="5" fillId="0" borderId="0" xfId="4" applyFont="1" applyAlignment="1" applyProtection="1">
      <alignment horizontal="center"/>
      <protection locked="0" hidden="1"/>
    </xf>
    <xf numFmtId="0" fontId="5" fillId="0" borderId="0" xfId="4" applyFont="1" applyProtection="1">
      <protection locked="0" hidden="1"/>
    </xf>
    <xf numFmtId="176" fontId="5" fillId="0" borderId="0" xfId="4" applyNumberFormat="1" applyFont="1" applyProtection="1">
      <protection locked="0" hidden="1"/>
    </xf>
    <xf numFmtId="2" fontId="5" fillId="0" borderId="0" xfId="4" applyNumberFormat="1" applyFont="1" applyProtection="1">
      <protection locked="0" hidden="1"/>
    </xf>
    <xf numFmtId="0" fontId="13" fillId="7" borderId="1" xfId="0" applyFont="1" applyFill="1" applyBorder="1" applyProtection="1">
      <protection locked="0" hidden="1"/>
    </xf>
    <xf numFmtId="176" fontId="13" fillId="7" borderId="1" xfId="0" applyNumberFormat="1" applyFont="1" applyFill="1" applyBorder="1" applyProtection="1">
      <protection locked="0" hidden="1"/>
    </xf>
    <xf numFmtId="173" fontId="13" fillId="7" borderId="1" xfId="0" applyNumberFormat="1" applyFont="1" applyFill="1" applyBorder="1" applyProtection="1">
      <protection locked="0" hidden="1"/>
    </xf>
    <xf numFmtId="172" fontId="13" fillId="7" borderId="1" xfId="2" applyNumberFormat="1" applyFont="1" applyFill="1" applyBorder="1" applyProtection="1">
      <protection locked="0" hidden="1"/>
    </xf>
    <xf numFmtId="174" fontId="13" fillId="7" borderId="1" xfId="2" applyNumberFormat="1" applyFont="1" applyFill="1" applyBorder="1" applyProtection="1">
      <protection locked="0" hidden="1"/>
    </xf>
    <xf numFmtId="0" fontId="6" fillId="0" borderId="0" xfId="4" applyFont="1" applyProtection="1">
      <protection locked="0" hidden="1"/>
    </xf>
    <xf numFmtId="0" fontId="3" fillId="0" borderId="0" xfId="4" applyFont="1" applyProtection="1">
      <protection locked="0" hidden="1"/>
    </xf>
    <xf numFmtId="0" fontId="6" fillId="10" borderId="2" xfId="0" applyFont="1" applyFill="1" applyBorder="1" applyProtection="1">
      <protection locked="0" hidden="1"/>
    </xf>
    <xf numFmtId="0" fontId="3" fillId="10" borderId="3" xfId="0" applyFont="1" applyFill="1" applyBorder="1" applyProtection="1">
      <protection locked="0" hidden="1"/>
    </xf>
    <xf numFmtId="165" fontId="6" fillId="10" borderId="4" xfId="2" applyFont="1" applyFill="1" applyBorder="1" applyProtection="1">
      <protection locked="0" hidden="1"/>
    </xf>
    <xf numFmtId="1" fontId="6" fillId="10" borderId="6" xfId="4" applyNumberFormat="1" applyFont="1" applyFill="1" applyBorder="1" applyProtection="1">
      <protection locked="0" hidden="1"/>
    </xf>
    <xf numFmtId="1" fontId="6" fillId="0" borderId="0" xfId="4" applyNumberFormat="1" applyFont="1" applyProtection="1">
      <protection locked="0" hidden="1"/>
    </xf>
    <xf numFmtId="0" fontId="6" fillId="10" borderId="5" xfId="0" applyFont="1" applyFill="1" applyBorder="1" applyProtection="1">
      <protection locked="0" hidden="1"/>
    </xf>
    <xf numFmtId="0" fontId="3" fillId="10" borderId="0" xfId="0" applyFont="1" applyFill="1" applyProtection="1">
      <protection locked="0" hidden="1"/>
    </xf>
    <xf numFmtId="165" fontId="6" fillId="10" borderId="6" xfId="2" applyFont="1" applyFill="1" applyBorder="1" applyProtection="1">
      <protection locked="0" hidden="1"/>
    </xf>
    <xf numFmtId="0" fontId="6" fillId="10" borderId="6" xfId="4" applyFont="1" applyFill="1" applyBorder="1" applyProtection="1">
      <protection locked="0" hidden="1"/>
    </xf>
    <xf numFmtId="0" fontId="6" fillId="10" borderId="7" xfId="0" applyFont="1" applyFill="1" applyBorder="1" applyProtection="1">
      <protection locked="0" hidden="1"/>
    </xf>
    <xf numFmtId="0" fontId="3" fillId="10" borderId="8" xfId="0" applyFont="1" applyFill="1" applyBorder="1" applyProtection="1">
      <protection locked="0" hidden="1"/>
    </xf>
    <xf numFmtId="165" fontId="6" fillId="10" borderId="9" xfId="2" applyFont="1" applyFill="1" applyBorder="1" applyProtection="1">
      <protection locked="0" hidden="1"/>
    </xf>
    <xf numFmtId="0" fontId="3" fillId="10" borderId="6" xfId="4" applyFont="1" applyFill="1" applyBorder="1" applyProtection="1">
      <protection locked="0" hidden="1"/>
    </xf>
    <xf numFmtId="0" fontId="5" fillId="0" borderId="0" xfId="0" applyFont="1" applyProtection="1">
      <protection locked="0" hidden="1"/>
    </xf>
    <xf numFmtId="2" fontId="6" fillId="10" borderId="6" xfId="4" applyNumberFormat="1" applyFont="1" applyFill="1" applyBorder="1" applyProtection="1">
      <protection locked="0" hidden="1"/>
    </xf>
    <xf numFmtId="2" fontId="3" fillId="0" borderId="0" xfId="4" applyNumberFormat="1" applyFont="1" applyProtection="1">
      <protection locked="0" hidden="1"/>
    </xf>
    <xf numFmtId="0" fontId="7" fillId="0" borderId="0" xfId="4" applyFont="1" applyProtection="1">
      <protection locked="0" hidden="1"/>
    </xf>
    <xf numFmtId="0" fontId="24" fillId="0" borderId="0" xfId="0" applyFont="1" applyAlignment="1" applyProtection="1">
      <alignment horizontal="left"/>
      <protection locked="0" hidden="1"/>
    </xf>
    <xf numFmtId="4" fontId="6" fillId="10" borderId="6" xfId="4" applyNumberFormat="1" applyFont="1" applyFill="1" applyBorder="1" applyProtection="1">
      <protection locked="0" hidden="1"/>
    </xf>
    <xf numFmtId="0" fontId="6" fillId="10" borderId="10" xfId="4" applyFont="1" applyFill="1" applyBorder="1" applyProtection="1">
      <protection locked="0" hidden="1"/>
    </xf>
    <xf numFmtId="0" fontId="6" fillId="10" borderId="2" xfId="0" applyFont="1" applyFill="1" applyBorder="1" applyAlignment="1" applyProtection="1">
      <alignment vertical="center"/>
      <protection locked="0" hidden="1"/>
    </xf>
    <xf numFmtId="0" fontId="3" fillId="10" borderId="3" xfId="0" applyFont="1" applyFill="1" applyBorder="1" applyAlignment="1" applyProtection="1">
      <alignment vertical="center"/>
      <protection locked="0" hidden="1"/>
    </xf>
    <xf numFmtId="165" fontId="6" fillId="10" borderId="4" xfId="2" applyFont="1" applyFill="1" applyBorder="1" applyAlignment="1" applyProtection="1">
      <alignment vertical="center"/>
      <protection locked="0" hidden="1"/>
    </xf>
    <xf numFmtId="176" fontId="6" fillId="5" borderId="6" xfId="4" applyNumberFormat="1" applyFont="1" applyFill="1" applyBorder="1" applyProtection="1">
      <protection locked="0" hidden="1"/>
    </xf>
    <xf numFmtId="0" fontId="6" fillId="10" borderId="7" xfId="0" applyFont="1" applyFill="1" applyBorder="1" applyAlignment="1" applyProtection="1">
      <alignment vertical="center"/>
      <protection locked="0" hidden="1"/>
    </xf>
    <xf numFmtId="0" fontId="3" fillId="10" borderId="8" xfId="0" applyFont="1" applyFill="1" applyBorder="1" applyAlignment="1" applyProtection="1">
      <alignment vertical="center"/>
      <protection locked="0" hidden="1"/>
    </xf>
    <xf numFmtId="165" fontId="8" fillId="3" borderId="10" xfId="5" applyFont="1" applyFill="1" applyBorder="1" applyAlignment="1" applyProtection="1">
      <alignment horizontal="center" vertical="center"/>
      <protection locked="0" hidden="1"/>
    </xf>
    <xf numFmtId="4" fontId="5" fillId="0" borderId="0" xfId="4" applyNumberFormat="1" applyFont="1" applyProtection="1">
      <protection locked="0" hidden="1"/>
    </xf>
    <xf numFmtId="14" fontId="5" fillId="0" borderId="0" xfId="4" applyNumberFormat="1" applyFont="1" applyProtection="1">
      <protection hidden="1"/>
    </xf>
    <xf numFmtId="0" fontId="19" fillId="12" borderId="0" xfId="4" applyFont="1" applyFill="1" applyProtection="1">
      <protection hidden="1"/>
    </xf>
    <xf numFmtId="0" fontId="28" fillId="12" borderId="0" xfId="4" applyFont="1" applyFill="1" applyProtection="1">
      <protection hidden="1"/>
    </xf>
    <xf numFmtId="0" fontId="26" fillId="12" borderId="0" xfId="4" applyFont="1" applyFill="1" applyProtection="1">
      <protection hidden="1"/>
    </xf>
    <xf numFmtId="0" fontId="19" fillId="12" borderId="13" xfId="4" applyFont="1" applyFill="1" applyBorder="1" applyProtection="1">
      <protection hidden="1"/>
    </xf>
    <xf numFmtId="0" fontId="19" fillId="12" borderId="14" xfId="4" applyFont="1" applyFill="1" applyBorder="1" applyProtection="1">
      <protection hidden="1"/>
    </xf>
    <xf numFmtId="0" fontId="28" fillId="12" borderId="14" xfId="4" applyFont="1" applyFill="1" applyBorder="1" applyProtection="1">
      <protection hidden="1"/>
    </xf>
    <xf numFmtId="0" fontId="28" fillId="12" borderId="15" xfId="4" applyFont="1" applyFill="1" applyBorder="1" applyProtection="1">
      <protection hidden="1"/>
    </xf>
    <xf numFmtId="0" fontId="19" fillId="12" borderId="16" xfId="4" applyFont="1" applyFill="1" applyBorder="1" applyProtection="1">
      <protection hidden="1"/>
    </xf>
    <xf numFmtId="0" fontId="28" fillId="12" borderId="17" xfId="4" applyFont="1" applyFill="1" applyBorder="1" applyProtection="1">
      <protection hidden="1"/>
    </xf>
    <xf numFmtId="0" fontId="29" fillId="12" borderId="17" xfId="4" applyFont="1" applyFill="1" applyBorder="1" applyProtection="1">
      <protection hidden="1"/>
    </xf>
    <xf numFmtId="14" fontId="19" fillId="12" borderId="14" xfId="4" applyNumberFormat="1" applyFont="1" applyFill="1" applyBorder="1" applyProtection="1">
      <protection locked="0" hidden="1"/>
    </xf>
    <xf numFmtId="14" fontId="19" fillId="12" borderId="0" xfId="4" applyNumberFormat="1" applyFont="1" applyFill="1" applyProtection="1">
      <protection hidden="1"/>
    </xf>
    <xf numFmtId="14" fontId="19" fillId="12" borderId="18" xfId="4" applyNumberFormat="1" applyFont="1" applyFill="1" applyBorder="1" applyProtection="1">
      <protection hidden="1"/>
    </xf>
    <xf numFmtId="2" fontId="19" fillId="12" borderId="14" xfId="4" applyNumberFormat="1" applyFont="1" applyFill="1" applyBorder="1" applyProtection="1">
      <protection hidden="1"/>
    </xf>
    <xf numFmtId="2" fontId="19" fillId="12" borderId="0" xfId="4" applyNumberFormat="1" applyFont="1" applyFill="1" applyProtection="1">
      <protection hidden="1"/>
    </xf>
    <xf numFmtId="2" fontId="19" fillId="12" borderId="18" xfId="4" applyNumberFormat="1" applyFont="1" applyFill="1" applyBorder="1" applyProtection="1">
      <protection hidden="1"/>
    </xf>
    <xf numFmtId="0" fontId="19" fillId="12" borderId="1" xfId="4" applyFont="1" applyFill="1" applyBorder="1" applyAlignment="1" applyProtection="1">
      <alignment horizontal="center" vertical="center" wrapText="1"/>
      <protection hidden="1"/>
    </xf>
    <xf numFmtId="4" fontId="10" fillId="13" borderId="22" xfId="4" applyNumberFormat="1" applyFont="1" applyFill="1" applyBorder="1" applyProtection="1">
      <protection hidden="1"/>
    </xf>
    <xf numFmtId="2" fontId="10" fillId="13" borderId="22" xfId="1" applyNumberFormat="1" applyFont="1" applyFill="1" applyBorder="1" applyProtection="1">
      <protection hidden="1"/>
    </xf>
    <xf numFmtId="10" fontId="10" fillId="13" borderId="22" xfId="1" applyNumberFormat="1" applyFont="1" applyFill="1" applyBorder="1" applyProtection="1">
      <protection hidden="1"/>
    </xf>
    <xf numFmtId="14" fontId="6" fillId="13" borderId="22" xfId="4" applyNumberFormat="1" applyFont="1" applyFill="1" applyBorder="1" applyProtection="1">
      <protection hidden="1"/>
    </xf>
    <xf numFmtId="3" fontId="19" fillId="0" borderId="0" xfId="4" applyNumberFormat="1" applyFont="1" applyProtection="1">
      <protection hidden="1"/>
    </xf>
    <xf numFmtId="4" fontId="10" fillId="8" borderId="22" xfId="4" applyNumberFormat="1" applyFont="1" applyFill="1" applyBorder="1" applyProtection="1">
      <protection locked="0"/>
    </xf>
    <xf numFmtId="10" fontId="10" fillId="8" borderId="22" xfId="1" applyNumberFormat="1" applyFont="1" applyFill="1" applyBorder="1" applyProtection="1">
      <protection locked="0"/>
    </xf>
    <xf numFmtId="3" fontId="10" fillId="8" borderId="22" xfId="4" applyNumberFormat="1" applyFont="1" applyFill="1" applyBorder="1" applyProtection="1">
      <protection locked="0"/>
    </xf>
    <xf numFmtId="2" fontId="10" fillId="8" borderId="22" xfId="1" applyNumberFormat="1" applyFont="1" applyFill="1" applyBorder="1" applyProtection="1">
      <protection locked="0"/>
    </xf>
    <xf numFmtId="4" fontId="10" fillId="13" borderId="0" xfId="4" applyNumberFormat="1" applyFont="1" applyFill="1" applyProtection="1">
      <protection hidden="1"/>
    </xf>
    <xf numFmtId="2" fontId="10" fillId="8" borderId="22" xfId="1" applyNumberFormat="1" applyFont="1" applyFill="1" applyBorder="1" applyAlignment="1" applyProtection="1">
      <alignment horizontal="right"/>
      <protection locked="0"/>
    </xf>
    <xf numFmtId="0" fontId="14" fillId="0" borderId="0" xfId="4" applyFont="1" applyProtection="1">
      <protection hidden="1"/>
    </xf>
    <xf numFmtId="10" fontId="6" fillId="0" borderId="0" xfId="4" applyNumberFormat="1" applyFont="1" applyProtection="1">
      <protection hidden="1"/>
    </xf>
    <xf numFmtId="10" fontId="6" fillId="0" borderId="0" xfId="1" applyNumberFormat="1" applyFont="1" applyProtection="1">
      <protection hidden="1"/>
    </xf>
    <xf numFmtId="2" fontId="10" fillId="2" borderId="0" xfId="4" applyNumberFormat="1" applyFont="1" applyFill="1" applyProtection="1">
      <protection locked="0" hidden="1"/>
    </xf>
    <xf numFmtId="165" fontId="22" fillId="3" borderId="9" xfId="2" applyFont="1" applyFill="1" applyBorder="1" applyAlignment="1" applyProtection="1">
      <alignment vertical="center"/>
      <protection locked="0" hidden="1"/>
    </xf>
    <xf numFmtId="2" fontId="19" fillId="12" borderId="23" xfId="4" applyNumberFormat="1" applyFont="1" applyFill="1" applyBorder="1" applyProtection="1">
      <protection hidden="1"/>
    </xf>
    <xf numFmtId="0" fontId="3" fillId="10" borderId="24" xfId="4" applyFont="1" applyFill="1" applyBorder="1" applyProtection="1">
      <protection hidden="1"/>
    </xf>
    <xf numFmtId="14" fontId="29" fillId="0" borderId="0" xfId="4" applyNumberFormat="1" applyFont="1" applyProtection="1">
      <protection hidden="1"/>
    </xf>
    <xf numFmtId="14" fontId="6" fillId="13" borderId="22" xfId="4" applyNumberFormat="1" applyFont="1" applyFill="1" applyBorder="1" applyProtection="1">
      <protection locked="0" hidden="1"/>
    </xf>
    <xf numFmtId="4" fontId="12" fillId="0" borderId="1" xfId="0" applyNumberFormat="1" applyFont="1" applyBorder="1" applyAlignment="1" applyProtection="1">
      <alignment horizontal="center" wrapText="1"/>
      <protection hidden="1"/>
    </xf>
    <xf numFmtId="2" fontId="6" fillId="8" borderId="0" xfId="0" applyNumberFormat="1" applyFont="1" applyFill="1" applyAlignment="1" applyProtection="1">
      <alignment horizontal="center" vertical="center" wrapText="1"/>
      <protection locked="0" hidden="1"/>
    </xf>
    <xf numFmtId="0" fontId="31" fillId="12" borderId="0" xfId="4" applyFont="1" applyFill="1" applyAlignment="1" applyProtection="1">
      <alignment horizontal="center" vertical="center" wrapText="1"/>
      <protection hidden="1"/>
    </xf>
    <xf numFmtId="0" fontId="5" fillId="0" borderId="19" xfId="4" applyFont="1" applyBorder="1" applyAlignment="1" applyProtection="1">
      <alignment horizontal="left" wrapText="1"/>
      <protection hidden="1"/>
    </xf>
    <xf numFmtId="0" fontId="5" fillId="0" borderId="20" xfId="4" applyFont="1" applyBorder="1" applyAlignment="1" applyProtection="1">
      <alignment horizontal="left" wrapText="1"/>
      <protection hidden="1"/>
    </xf>
    <xf numFmtId="0" fontId="5" fillId="0" borderId="21" xfId="4" applyFont="1" applyBorder="1" applyAlignment="1" applyProtection="1">
      <alignment horizontal="left" wrapText="1"/>
      <protection hidden="1"/>
    </xf>
    <xf numFmtId="0" fontId="25" fillId="0" borderId="0" xfId="4" applyFont="1" applyAlignment="1" applyProtection="1">
      <alignment horizontal="center"/>
      <protection hidden="1"/>
    </xf>
    <xf numFmtId="0" fontId="26" fillId="0" borderId="0" xfId="4" applyFont="1" applyProtection="1">
      <protection hidden="1"/>
    </xf>
  </cellXfs>
  <cellStyles count="6">
    <cellStyle name="Comma" xfId="2" builtinId="3"/>
    <cellStyle name="Millares 2" xfId="5" xr:uid="{186F956A-B912-43A9-9351-BAD96402F6A2}"/>
    <cellStyle name="Normal" xfId="0" builtinId="0"/>
    <cellStyle name="Normal 2" xfId="3" xr:uid="{00000000-0005-0000-0000-000002000000}"/>
    <cellStyle name="Normal 3" xfId="4" xr:uid="{6B2C05E8-8C08-4550-886D-8B5C69639C4F}"/>
    <cellStyle name="Percent" xfId="1" builtinId="5"/>
  </cellStyles>
  <dxfs count="0"/>
  <tableStyles count="0" defaultTableStyle="TableStyleMedium9" defaultPivotStyle="PivotStyleLight16"/>
  <colors>
    <mruColors>
      <color rgb="FFFFE699"/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819150</xdr:colOff>
          <xdr:row>9</xdr:row>
          <xdr:rowOff>133350</xdr:rowOff>
        </xdr:from>
        <xdr:to>
          <xdr:col>23</xdr:col>
          <xdr:colOff>304800</xdr:colOff>
          <xdr:row>12</xdr:row>
          <xdr:rowOff>95250</xdr:rowOff>
        </xdr:to>
        <xdr:sp macro="" textlink="">
          <xdr:nvSpPr>
            <xdr:cNvPr id="17411" name="Butto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Generar Cronograma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42331</xdr:colOff>
      <xdr:row>0</xdr:row>
      <xdr:rowOff>169332</xdr:rowOff>
    </xdr:from>
    <xdr:to>
      <xdr:col>5</xdr:col>
      <xdr:colOff>711574</xdr:colOff>
      <xdr:row>3</xdr:row>
      <xdr:rowOff>248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4" y="169332"/>
          <a:ext cx="1693335" cy="110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1872-2C43-4646-8B96-E5A9AEFC0233}">
  <sheetPr codeName="Hoja1"/>
  <dimension ref="A2:CQ89"/>
  <sheetViews>
    <sheetView showGridLines="0" tabSelected="1" zoomScale="85" zoomScaleNormal="85" workbookViewId="0">
      <pane ySplit="3" topLeftCell="A4" activePane="bottomLeft" state="frozen"/>
      <selection pane="bottomLeft" activeCell="L5" sqref="L5"/>
    </sheetView>
  </sheetViews>
  <sheetFormatPr defaultColWidth="11.42578125" defaultRowHeight="12.75" x14ac:dyDescent="0.2"/>
  <cols>
    <col min="1" max="2" width="3.140625" style="115" customWidth="1"/>
    <col min="3" max="3" width="14.42578125" style="13" customWidth="1"/>
    <col min="4" max="4" width="6.42578125" style="13" hidden="1" customWidth="1"/>
    <col min="5" max="5" width="10.42578125" style="13" hidden="1" customWidth="1"/>
    <col min="6" max="6" width="10.85546875" style="13" customWidth="1"/>
    <col min="7" max="7" width="8.5703125" style="13" hidden="1" customWidth="1"/>
    <col min="8" max="8" width="9.7109375" style="13" hidden="1" customWidth="1"/>
    <col min="9" max="9" width="9.28515625" style="13" hidden="1" customWidth="1"/>
    <col min="10" max="10" width="12.42578125" style="13" hidden="1" customWidth="1"/>
    <col min="11" max="11" width="13.28515625" style="13" hidden="1" customWidth="1"/>
    <col min="12" max="13" width="13.28515625" style="13" customWidth="1"/>
    <col min="14" max="14" width="9.85546875" style="13" hidden="1" customWidth="1"/>
    <col min="15" max="15" width="8" style="13" hidden="1" customWidth="1"/>
    <col min="16" max="16" width="15.140625" style="13" hidden="1" customWidth="1"/>
    <col min="17" max="17" width="11.42578125" style="13" hidden="1" customWidth="1"/>
    <col min="18" max="18" width="15" style="13" customWidth="1"/>
    <col min="19" max="20" width="15.28515625" style="13" hidden="1" customWidth="1"/>
    <col min="21" max="21" width="12" style="13" hidden="1" customWidth="1"/>
    <col min="22" max="22" width="13.140625" style="13" hidden="1" customWidth="1"/>
    <col min="23" max="23" width="14.5703125" style="13" customWidth="1"/>
    <col min="24" max="24" width="14.42578125" style="13" customWidth="1"/>
    <col min="25" max="25" width="13" style="13" hidden="1" customWidth="1"/>
    <col min="26" max="26" width="7.28515625" style="13" hidden="1" customWidth="1"/>
    <col min="27" max="27" width="17.5703125" style="13" hidden="1" customWidth="1"/>
    <col min="28" max="28" width="17.28515625" style="10" hidden="1" customWidth="1"/>
    <col min="29" max="29" width="16.42578125" style="10" hidden="1" customWidth="1"/>
    <col min="30" max="30" width="12.42578125" style="10" hidden="1" customWidth="1"/>
    <col min="31" max="31" width="8.5703125" style="10" hidden="1" customWidth="1"/>
    <col min="32" max="32" width="13.140625" style="10" hidden="1" customWidth="1"/>
    <col min="33" max="33" width="13.140625" style="12" hidden="1" customWidth="1"/>
    <col min="34" max="37" width="11.42578125" style="10" hidden="1" customWidth="1"/>
    <col min="38" max="47" width="11.42578125" style="13" hidden="1" customWidth="1"/>
    <col min="48" max="48" width="11.42578125" style="13" customWidth="1"/>
    <col min="49" max="49" width="10.7109375" style="13" customWidth="1"/>
    <col min="50" max="16384" width="11.42578125" style="13"/>
  </cols>
  <sheetData>
    <row r="2" spans="1:37" ht="23.25" x14ac:dyDescent="0.2">
      <c r="K2" s="215" t="s">
        <v>103</v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</row>
    <row r="3" spans="1:37" s="10" customFormat="1" ht="63.6" customHeight="1" x14ac:dyDescent="0.2">
      <c r="A3" s="114"/>
      <c r="B3" s="114"/>
      <c r="K3" s="216" t="s">
        <v>114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  <c r="Y3" s="7"/>
      <c r="Z3" s="8"/>
      <c r="AA3" s="8"/>
      <c r="AB3" s="8"/>
      <c r="AC3" s="8"/>
      <c r="AD3" s="8"/>
      <c r="AE3" s="8"/>
      <c r="AF3" s="8"/>
      <c r="AG3" s="9"/>
      <c r="AH3" s="8"/>
    </row>
    <row r="4" spans="1:37" s="10" customFormat="1" ht="21" customHeight="1" x14ac:dyDescent="0.2">
      <c r="A4" s="114"/>
      <c r="B4" s="114"/>
      <c r="X4" s="11"/>
      <c r="AG4" s="12"/>
    </row>
    <row r="5" spans="1:37" x14ac:dyDescent="0.2">
      <c r="C5" s="179" t="s">
        <v>115</v>
      </c>
      <c r="D5" s="180"/>
      <c r="E5" s="181"/>
      <c r="F5" s="182"/>
      <c r="G5" s="16"/>
      <c r="L5" s="203" t="s">
        <v>116</v>
      </c>
      <c r="AB5" s="13"/>
      <c r="AC5" s="13"/>
      <c r="AD5" s="13"/>
      <c r="AE5" s="13"/>
      <c r="AF5" s="13"/>
      <c r="AG5" s="14"/>
      <c r="AH5" s="13"/>
      <c r="AI5" s="13"/>
      <c r="AJ5" s="13"/>
      <c r="AK5" s="13"/>
    </row>
    <row r="6" spans="1:37" x14ac:dyDescent="0.2">
      <c r="C6" s="179" t="s">
        <v>102</v>
      </c>
      <c r="D6" s="180"/>
      <c r="E6" s="181"/>
      <c r="F6" s="182"/>
      <c r="G6" s="16"/>
      <c r="L6" s="198">
        <v>5000</v>
      </c>
      <c r="N6" s="22"/>
      <c r="O6" s="22"/>
      <c r="Q6" s="210"/>
      <c r="R6" s="209" t="s">
        <v>65</v>
      </c>
      <c r="S6" s="186"/>
      <c r="T6" s="186"/>
      <c r="U6" s="186"/>
      <c r="V6" s="186"/>
      <c r="W6" s="189"/>
      <c r="X6" s="212">
        <v>45161</v>
      </c>
      <c r="AB6" s="13"/>
      <c r="AC6" s="13"/>
      <c r="AD6" s="13"/>
      <c r="AE6" s="13"/>
      <c r="AF6" s="13"/>
      <c r="AG6" s="14"/>
      <c r="AH6" s="13"/>
      <c r="AI6" s="13"/>
      <c r="AJ6" s="13"/>
      <c r="AK6" s="13"/>
    </row>
    <row r="7" spans="1:37" x14ac:dyDescent="0.2">
      <c r="C7" s="183" t="s">
        <v>18</v>
      </c>
      <c r="D7" s="176"/>
      <c r="E7" s="177"/>
      <c r="F7" s="184"/>
      <c r="G7" s="20"/>
      <c r="L7" s="193">
        <f>L6</f>
        <v>5000</v>
      </c>
      <c r="N7" s="19"/>
      <c r="O7" s="19"/>
      <c r="Q7" s="210"/>
      <c r="R7" s="209" t="s">
        <v>22</v>
      </c>
      <c r="S7" s="187"/>
      <c r="T7" s="187"/>
      <c r="U7" s="187"/>
      <c r="V7" s="187"/>
      <c r="W7" s="190"/>
      <c r="X7" s="196">
        <f>IF(R9&lt;=3,DATE(YEAR(EDATE(W9,1)),MONTH(EDATE(W9,1)),DAY(3)),IF(R9&lt;=10,DATE(YEAR(EDATE(W9,1)),MONTH(EDATE(W9,1)),DAY(10)),IF(R9&lt;=15,DATE(YEAR(EDATE(W9,1)),MONTH(EDATE(W9,1)),DAY(15)),IF(R9&lt;=20,DATE(YEAR(EDATE(W9,1)),MONTH(EDATE(W9,1)),DAY(20)),DATE(YEAR(EDATE(W9,2)),MONTH(EDATE(W9,1)),DAY(3))))))</f>
        <v>45202</v>
      </c>
      <c r="AB7" s="13"/>
      <c r="AC7" s="13"/>
      <c r="AD7" s="13"/>
      <c r="AE7" s="13"/>
      <c r="AF7" s="13"/>
      <c r="AG7" s="14"/>
      <c r="AH7" s="13"/>
      <c r="AI7" s="13"/>
      <c r="AJ7" s="13"/>
      <c r="AK7" s="13"/>
    </row>
    <row r="8" spans="1:37" x14ac:dyDescent="0.2">
      <c r="C8" s="183" t="s">
        <v>19</v>
      </c>
      <c r="D8" s="176"/>
      <c r="E8" s="178"/>
      <c r="F8" s="184"/>
      <c r="G8" s="20"/>
      <c r="L8" s="193">
        <v>0</v>
      </c>
      <c r="N8" s="19"/>
      <c r="O8" s="19"/>
      <c r="Q8" s="210"/>
      <c r="R8" s="209" t="s">
        <v>23</v>
      </c>
      <c r="S8" s="188"/>
      <c r="T8" s="188"/>
      <c r="U8" s="188"/>
      <c r="V8" s="188"/>
      <c r="W8" s="191"/>
      <c r="X8" s="196">
        <f>IF(OR($H$18&gt;0,$H$19&gt;0),VLOOKUP($L$15,$A$35:$C$74,3,0),DATE(YEAR(EDATE(W9,L15)),MONTH(EDATE(W9,L15)),DAY(EDATE(W9,L15))))</f>
        <v>45538</v>
      </c>
      <c r="AB8" s="13"/>
      <c r="AC8" s="13"/>
      <c r="AD8" s="13"/>
      <c r="AE8" s="13"/>
      <c r="AF8" s="13"/>
      <c r="AG8" s="14"/>
      <c r="AH8" s="13"/>
      <c r="AI8" s="13"/>
      <c r="AJ8" s="13"/>
      <c r="AK8" s="13"/>
    </row>
    <row r="9" spans="1:37" x14ac:dyDescent="0.2">
      <c r="C9" s="183" t="s">
        <v>123</v>
      </c>
      <c r="D9" s="176"/>
      <c r="E9" s="178"/>
      <c r="F9" s="184"/>
      <c r="G9" s="20"/>
      <c r="L9" s="201">
        <v>87.9</v>
      </c>
      <c r="M9" s="42" t="s">
        <v>21</v>
      </c>
      <c r="N9" s="42"/>
      <c r="O9" s="42"/>
      <c r="P9" s="31"/>
      <c r="Q9" s="31"/>
      <c r="R9" s="42">
        <f>DAY(X6)</f>
        <v>23</v>
      </c>
      <c r="S9" s="118"/>
      <c r="T9" s="118"/>
      <c r="U9" s="118"/>
      <c r="V9" s="118"/>
      <c r="W9" s="118">
        <f>IF(R9&lt;=3,DATE(YEAR(EDATE(X6+H17,1)),MONTH(EDATE(X6,0)),DAY(3)),IF(R9&lt;=10,DATE(YEAR(EDATE(X6+H17,1)),MONTH(EDATE(X6,0)),DAY(10)),IF(R9&lt;=15,DATE(YEAR(EDATE(X6+H17,1)),MONTH(EDATE(X6,0)),DAY(15)),IF(R9&lt;=20,DATE(YEAR(EDATE(X6+H17,1)),MONTH(EDATE(X6,0)),DAY(20)),DATE(YEAR(EDATE(X6+H17,1)),MONTH(EDATE(X6,1)),DAY(3))))))</f>
        <v>45172</v>
      </c>
      <c r="X9" s="211">
        <f>IF(R9&lt;=3,DATE(YEAR(EDATE(X6+H17,1)),MONTH(EDATE(X6,0)),DAY(3)),IF(R9&lt;=10,DATE(YEAR(EDATE(X6+H17,1)),MONTH(EDATE(X6,0)),DAY(10)),IF(R9&lt;=15,DATE(YEAR(EDATE(X6+H17,1)),MONTH(EDATE(X6,0)),DAY(15)),IF(R9&lt;=20,DATE(YEAR(EDATE(X6+H17,1)),MONTH(EDATE(X6,0)),DAY(20)),DATE(YEAR(EDATE(X6+H17,1)),MONTH(EDATE(X6,1)),DAY(3))))))</f>
        <v>45172</v>
      </c>
      <c r="AB9" s="13"/>
      <c r="AC9" s="13"/>
      <c r="AD9" s="13"/>
      <c r="AE9" s="13"/>
      <c r="AF9" s="13"/>
      <c r="AG9" s="14"/>
      <c r="AH9" s="13"/>
      <c r="AI9" s="13"/>
      <c r="AJ9" s="13"/>
      <c r="AK9" s="13"/>
    </row>
    <row r="10" spans="1:37" x14ac:dyDescent="0.2">
      <c r="C10" s="183" t="s">
        <v>60</v>
      </c>
      <c r="D10" s="176"/>
      <c r="E10" s="178"/>
      <c r="F10" s="184"/>
      <c r="G10" s="20"/>
      <c r="L10" s="199" t="s">
        <v>117</v>
      </c>
      <c r="M10" s="30"/>
      <c r="N10" s="30"/>
      <c r="O10" s="30"/>
      <c r="P10" s="31"/>
      <c r="Q10" s="31"/>
      <c r="R10" s="45"/>
      <c r="S10" s="30"/>
      <c r="T10" s="30"/>
      <c r="U10" s="30"/>
      <c r="V10" s="30"/>
      <c r="W10" s="30">
        <v>360</v>
      </c>
      <c r="AB10" s="13"/>
      <c r="AC10" s="13"/>
      <c r="AD10" s="13"/>
      <c r="AE10" s="13"/>
      <c r="AF10" s="13"/>
      <c r="AG10" s="14"/>
      <c r="AH10" s="13"/>
      <c r="AI10" s="13"/>
      <c r="AJ10" s="13"/>
      <c r="AK10" s="13"/>
    </row>
    <row r="11" spans="1:37" x14ac:dyDescent="0.2">
      <c r="C11" s="183" t="s">
        <v>51</v>
      </c>
      <c r="D11" s="176"/>
      <c r="E11" s="178"/>
      <c r="F11" s="185"/>
      <c r="G11" s="27"/>
      <c r="L11" s="194">
        <f>+L9</f>
        <v>87.9</v>
      </c>
      <c r="M11" s="30" t="s">
        <v>24</v>
      </c>
      <c r="N11" s="30"/>
      <c r="O11" s="30"/>
      <c r="P11" s="31"/>
      <c r="Q11" s="31"/>
      <c r="R11" s="45"/>
      <c r="S11" s="30"/>
      <c r="T11" s="30"/>
      <c r="U11" s="30"/>
      <c r="V11" s="204"/>
      <c r="W11" s="30">
        <v>30</v>
      </c>
      <c r="AB11" s="13"/>
      <c r="AC11" s="13"/>
      <c r="AD11" s="13"/>
      <c r="AE11" s="13"/>
      <c r="AF11" s="13"/>
      <c r="AG11" s="14"/>
      <c r="AH11" s="13"/>
      <c r="AI11" s="13"/>
      <c r="AJ11" s="13"/>
      <c r="AK11" s="13"/>
    </row>
    <row r="12" spans="1:37" x14ac:dyDescent="0.2">
      <c r="C12" s="183" t="s">
        <v>50</v>
      </c>
      <c r="D12" s="176"/>
      <c r="E12" s="178"/>
      <c r="F12" s="184"/>
      <c r="G12" s="20"/>
      <c r="L12" s="193">
        <v>0</v>
      </c>
      <c r="M12" s="30" t="s">
        <v>56</v>
      </c>
      <c r="N12" s="30"/>
      <c r="O12" s="30"/>
      <c r="P12" s="31"/>
      <c r="Q12" s="31"/>
      <c r="R12" s="32">
        <f>ROUND((((L11/100+1)^(1/(W10/W11))-1)*W10/W11)*100,6)</f>
        <v>64.761036000000004</v>
      </c>
      <c r="S12" s="33" t="s">
        <v>36</v>
      </c>
      <c r="T12" s="33"/>
      <c r="U12" s="33"/>
      <c r="V12" s="45"/>
      <c r="W12" s="45"/>
      <c r="AB12" s="13"/>
      <c r="AC12" s="13"/>
      <c r="AD12" s="13"/>
      <c r="AE12" s="13"/>
      <c r="AF12" s="13"/>
      <c r="AG12" s="14"/>
      <c r="AH12" s="13"/>
      <c r="AI12" s="13"/>
      <c r="AJ12" s="13"/>
      <c r="AK12" s="13"/>
    </row>
    <row r="13" spans="1:37" x14ac:dyDescent="0.2">
      <c r="C13" s="183" t="s">
        <v>52</v>
      </c>
      <c r="D13" s="176"/>
      <c r="E13" s="178"/>
      <c r="F13" s="185"/>
      <c r="G13" s="27"/>
      <c r="L13" s="193">
        <v>0</v>
      </c>
      <c r="M13" s="30" t="s">
        <v>25</v>
      </c>
      <c r="N13" s="30"/>
      <c r="O13" s="30"/>
      <c r="P13" s="31"/>
      <c r="Q13" s="31"/>
      <c r="R13" s="33">
        <f>(X8-W9)/L15</f>
        <v>30.5</v>
      </c>
      <c r="S13" s="33" t="s">
        <v>38</v>
      </c>
      <c r="T13" s="34"/>
      <c r="U13" s="34"/>
      <c r="AB13" s="13"/>
      <c r="AC13" s="13"/>
      <c r="AD13" s="13"/>
      <c r="AE13" s="13"/>
      <c r="AF13" s="13"/>
      <c r="AG13" s="14"/>
      <c r="AH13" s="13"/>
      <c r="AI13" s="13"/>
      <c r="AJ13" s="13"/>
      <c r="AK13" s="13"/>
    </row>
    <row r="14" spans="1:37" x14ac:dyDescent="0.2">
      <c r="C14" s="183" t="s">
        <v>55</v>
      </c>
      <c r="D14" s="176"/>
      <c r="E14" s="178"/>
      <c r="F14" s="185"/>
      <c r="G14" s="27"/>
      <c r="J14" s="119">
        <f>+L14*12</f>
        <v>0</v>
      </c>
      <c r="L14" s="195">
        <v>0</v>
      </c>
      <c r="M14" s="30" t="s">
        <v>57</v>
      </c>
      <c r="N14" s="30"/>
      <c r="O14" s="30"/>
      <c r="P14" s="30"/>
      <c r="Q14" s="30"/>
      <c r="R14" s="35">
        <f>ROUND(($R$12/100)/($W$10/$R$13),8)</f>
        <v>5.4866989999999997E-2</v>
      </c>
      <c r="S14" s="35" t="s">
        <v>37</v>
      </c>
      <c r="T14" s="36"/>
      <c r="U14" s="36"/>
      <c r="AB14" s="13"/>
      <c r="AC14" s="13"/>
      <c r="AD14" s="13"/>
      <c r="AE14" s="13"/>
      <c r="AF14" s="13"/>
      <c r="AG14" s="37"/>
      <c r="AH14" s="13"/>
      <c r="AI14" s="13"/>
      <c r="AJ14" s="13"/>
      <c r="AK14" s="13"/>
    </row>
    <row r="15" spans="1:37" x14ac:dyDescent="0.2">
      <c r="C15" s="183" t="s">
        <v>48</v>
      </c>
      <c r="D15" s="176"/>
      <c r="E15" s="178"/>
      <c r="F15" s="184"/>
      <c r="G15" s="20"/>
      <c r="J15" s="120">
        <f>L15</f>
        <v>12</v>
      </c>
      <c r="L15" s="200">
        <v>12</v>
      </c>
      <c r="M15" s="30" t="s">
        <v>58</v>
      </c>
      <c r="N15" s="30"/>
      <c r="O15" s="30"/>
      <c r="P15" s="30"/>
      <c r="Q15" s="30"/>
      <c r="R15" s="35">
        <f>1/((1-((1+$R$14)^(-1*$L$15)))/$R$14)</f>
        <v>0.11594343096827683</v>
      </c>
      <c r="S15" s="39" t="s">
        <v>39</v>
      </c>
      <c r="T15" s="40"/>
      <c r="U15" s="40"/>
      <c r="AB15" s="13"/>
      <c r="AC15" s="13"/>
      <c r="AD15" s="13"/>
      <c r="AE15" s="13"/>
      <c r="AF15" s="13"/>
      <c r="AG15" s="37"/>
      <c r="AH15" s="13"/>
      <c r="AI15" s="13"/>
      <c r="AJ15" s="13"/>
      <c r="AK15" s="13"/>
    </row>
    <row r="16" spans="1:37" x14ac:dyDescent="0.2">
      <c r="C16" s="183" t="s">
        <v>113</v>
      </c>
      <c r="D16" s="176"/>
      <c r="E16" s="178"/>
      <c r="F16" s="184"/>
      <c r="G16" s="20"/>
      <c r="J16" s="197"/>
      <c r="L16" s="202">
        <f>AI22*100</f>
        <v>90.958640291220334</v>
      </c>
      <c r="M16" s="30"/>
      <c r="N16" s="30"/>
      <c r="O16" s="30"/>
      <c r="P16" s="30"/>
      <c r="Q16" s="30"/>
      <c r="R16" s="35"/>
      <c r="S16" s="39"/>
      <c r="T16" s="40"/>
      <c r="U16" s="40"/>
      <c r="AB16" s="13"/>
      <c r="AC16" s="13"/>
      <c r="AD16" s="13"/>
      <c r="AE16" s="13"/>
      <c r="AF16" s="13"/>
      <c r="AG16" s="37"/>
      <c r="AH16" s="13"/>
      <c r="AI16" s="13"/>
      <c r="AJ16" s="13"/>
      <c r="AK16" s="13"/>
    </row>
    <row r="17" spans="3:95" hidden="1" x14ac:dyDescent="0.2">
      <c r="C17" s="18" t="s">
        <v>20</v>
      </c>
      <c r="D17" s="19"/>
      <c r="E17" s="25"/>
      <c r="F17" s="20"/>
      <c r="G17" s="20"/>
      <c r="H17" s="122">
        <v>0</v>
      </c>
      <c r="I17" s="121"/>
      <c r="M17" s="42" t="s">
        <v>59</v>
      </c>
      <c r="N17" s="42"/>
      <c r="O17" s="42"/>
      <c r="P17" s="42"/>
      <c r="Q17" s="42"/>
      <c r="R17" s="33">
        <f>IF(H17&gt;0,ROUND(L7*(((1+L9/100)^(ABS(H17)/W10))-1),4),ROUND(L7*(((1+L9/100)^(ABS(H17)/W10))-1),4) * -1)</f>
        <v>0</v>
      </c>
      <c r="S17" s="43" t="s">
        <v>40</v>
      </c>
      <c r="T17" s="44"/>
      <c r="U17" s="44"/>
      <c r="AB17" s="26"/>
      <c r="AC17" s="13"/>
      <c r="AD17" s="13"/>
      <c r="AE17" s="13"/>
      <c r="AF17" s="13"/>
      <c r="AG17" s="37"/>
      <c r="AH17" s="13"/>
      <c r="AI17" s="13"/>
      <c r="AJ17" s="13"/>
      <c r="AK17" s="13"/>
    </row>
    <row r="18" spans="3:95" hidden="1" x14ac:dyDescent="0.2">
      <c r="C18" s="21" t="s">
        <v>9</v>
      </c>
      <c r="D18" s="22"/>
      <c r="E18" s="25"/>
      <c r="F18" s="20"/>
      <c r="G18" s="20"/>
      <c r="H18" s="41">
        <v>0</v>
      </c>
      <c r="M18" s="30" t="s">
        <v>26</v>
      </c>
      <c r="N18" s="30"/>
      <c r="O18" s="30"/>
      <c r="P18" s="31"/>
      <c r="Q18" s="31"/>
      <c r="R18" s="42">
        <f>IF(L8 + R17&gt;0,L8+ R17,0)</f>
        <v>0</v>
      </c>
      <c r="S18" s="45"/>
      <c r="V18" s="46"/>
      <c r="AB18" s="26"/>
      <c r="AC18" s="44"/>
      <c r="AD18" s="44"/>
      <c r="AE18" s="44"/>
      <c r="AF18" s="44"/>
      <c r="AG18" s="47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</row>
    <row r="19" spans="3:95" hidden="1" x14ac:dyDescent="0.2">
      <c r="C19" s="18" t="s">
        <v>10</v>
      </c>
      <c r="D19" s="19"/>
      <c r="E19" s="25"/>
      <c r="F19" s="20"/>
      <c r="G19" s="20"/>
      <c r="H19" s="41">
        <v>0</v>
      </c>
      <c r="M19" s="30" t="s">
        <v>77</v>
      </c>
      <c r="N19" s="45"/>
      <c r="O19" s="45"/>
      <c r="P19" s="45"/>
      <c r="Q19" s="45"/>
      <c r="R19" s="33" t="e">
        <f>IF(H17&gt;0,ROUNDDOWN(L6*L10/30*H17,2),ROUNDDOWN(L6*L10/30*H17,2)*0)</f>
        <v>#VALUE!</v>
      </c>
      <c r="S19" s="45"/>
      <c r="AB19" s="26"/>
      <c r="AC19" s="44"/>
      <c r="AD19" s="44"/>
      <c r="AE19" s="44"/>
      <c r="AF19" s="44"/>
      <c r="AG19" s="47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</row>
    <row r="20" spans="3:95" hidden="1" x14ac:dyDescent="0.2">
      <c r="C20" s="21" t="s">
        <v>43</v>
      </c>
      <c r="D20" s="22"/>
      <c r="E20" s="25"/>
      <c r="F20" s="20"/>
      <c r="G20" s="20"/>
      <c r="H20" s="41">
        <v>0</v>
      </c>
      <c r="M20" s="30" t="s">
        <v>91</v>
      </c>
      <c r="N20" s="45"/>
      <c r="O20" s="45"/>
      <c r="P20" s="45"/>
      <c r="Q20" s="45"/>
      <c r="R20" s="48">
        <f>+$AI$33</f>
        <v>0.90958640291220338</v>
      </c>
      <c r="S20" s="45"/>
      <c r="AB20" s="13"/>
      <c r="AC20" s="13"/>
      <c r="AD20" s="13"/>
      <c r="AE20" s="13"/>
      <c r="AF20" s="13"/>
      <c r="AG20" s="37"/>
      <c r="AH20" s="13"/>
      <c r="AI20" s="13"/>
      <c r="AJ20" s="13"/>
      <c r="AK20" s="13"/>
    </row>
    <row r="21" spans="3:95" hidden="1" x14ac:dyDescent="0.2">
      <c r="C21" s="28" t="s">
        <v>44</v>
      </c>
      <c r="D21" s="29"/>
      <c r="E21" s="49"/>
      <c r="F21" s="50"/>
      <c r="G21" s="50" t="s">
        <v>49</v>
      </c>
      <c r="H21" s="51">
        <v>0</v>
      </c>
      <c r="M21" s="45"/>
      <c r="N21" s="45"/>
      <c r="O21" s="45"/>
      <c r="P21" s="45"/>
      <c r="Q21" s="45"/>
      <c r="R21" s="45"/>
      <c r="S21" s="45"/>
      <c r="AB21" s="13"/>
      <c r="AC21" s="13"/>
      <c r="AD21" s="13"/>
      <c r="AE21" s="13"/>
      <c r="AF21" s="13"/>
      <c r="AG21" s="37"/>
      <c r="AH21" s="13"/>
      <c r="AI21" s="13"/>
      <c r="AJ21" s="13"/>
      <c r="AK21" s="13"/>
    </row>
    <row r="22" spans="3:95" ht="11.25" x14ac:dyDescent="0.2">
      <c r="AB22" s="13"/>
      <c r="AC22" s="52"/>
      <c r="AD22" s="52"/>
      <c r="AE22" s="52"/>
      <c r="AF22" s="13"/>
      <c r="AG22" s="37"/>
      <c r="AH22" s="13" t="s">
        <v>81</v>
      </c>
      <c r="AI22" s="13">
        <f>(1+XIRR(AI34:AI74,AH34:AH74))^(360/365)-1</f>
        <v>0.90958640291220338</v>
      </c>
      <c r="AJ22" s="13"/>
      <c r="AK22" s="13"/>
    </row>
    <row r="23" spans="3:95" ht="13.5" hidden="1" customHeight="1" x14ac:dyDescent="0.2">
      <c r="C23" s="26"/>
      <c r="D23" s="26"/>
      <c r="E23" s="53"/>
      <c r="F23" s="44"/>
      <c r="G23" s="44"/>
      <c r="H23" s="54"/>
      <c r="P23" s="55" t="s">
        <v>45</v>
      </c>
      <c r="T23" s="10"/>
      <c r="V23" s="56" t="s">
        <v>92</v>
      </c>
      <c r="W23" s="57"/>
      <c r="X23" s="57"/>
      <c r="AC23" s="13"/>
      <c r="AD23" s="13"/>
      <c r="AE23" s="13"/>
      <c r="AF23" s="13"/>
      <c r="AG23" s="37"/>
      <c r="AH23" s="13"/>
      <c r="AI23" s="13"/>
      <c r="AJ23" s="13"/>
      <c r="AK23" s="13"/>
    </row>
    <row r="24" spans="3:95" hidden="1" x14ac:dyDescent="0.2">
      <c r="C24" s="26"/>
      <c r="D24" s="26"/>
      <c r="E24" s="53"/>
      <c r="F24" s="58"/>
      <c r="G24" s="58"/>
      <c r="H24" s="207"/>
      <c r="I24" s="59"/>
      <c r="J24" s="59"/>
      <c r="K24" s="60"/>
      <c r="L24" s="60"/>
      <c r="P24" s="15" t="s">
        <v>31</v>
      </c>
      <c r="Q24" s="17"/>
      <c r="R24" s="149">
        <f>VLOOKUP(J15,$F$34:$X$74,18,FALSE)</f>
        <v>584.04666666666674</v>
      </c>
      <c r="S24" s="145"/>
      <c r="T24" s="146"/>
      <c r="U24" s="137"/>
      <c r="V24" s="147" t="s">
        <v>93</v>
      </c>
      <c r="W24" s="148"/>
      <c r="X24" s="149">
        <f>+VLOOKUP("",$D$35:$W$74,19,0)</f>
        <v>0</v>
      </c>
      <c r="AB24" s="13"/>
      <c r="AC24" s="61"/>
      <c r="AD24" s="61"/>
      <c r="AE24" s="61"/>
      <c r="AF24" s="61"/>
      <c r="AG24" s="47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</row>
    <row r="25" spans="3:95" hidden="1" x14ac:dyDescent="0.2">
      <c r="C25" s="205">
        <v>3.5000000000000001E-3</v>
      </c>
      <c r="D25" s="26" t="s">
        <v>117</v>
      </c>
      <c r="E25" s="53"/>
      <c r="F25" s="15" t="s">
        <v>27</v>
      </c>
      <c r="G25" s="62"/>
      <c r="H25" s="17"/>
      <c r="I25" s="17"/>
      <c r="J25" s="63">
        <f>+ROUND(IF(OR(H18+H19&gt;0,H20+H21&gt;0),R18/VLOOKUP(L15,'Calculos CrediAltoque'!$A$3:$G$243,7,FALSE),'CrediAltoque (SI)'!R18*'CrediAltoque (SI)'!$R$15),2)</f>
        <v>0</v>
      </c>
      <c r="K25" s="64" t="e">
        <f ca="1">R18/SUM(AO35:INDIRECT(CONCATENATE("AE",32+J15-1)))</f>
        <v>#REF!</v>
      </c>
      <c r="L25" s="64"/>
      <c r="M25" s="52"/>
      <c r="N25" s="52"/>
      <c r="O25" s="52"/>
      <c r="P25" s="18" t="s">
        <v>32</v>
      </c>
      <c r="Q25" s="23"/>
      <c r="R25" s="150">
        <f>X8-W9</f>
        <v>366</v>
      </c>
      <c r="S25" s="151"/>
      <c r="T25" s="146"/>
      <c r="U25" s="137"/>
      <c r="V25" s="152" t="s">
        <v>99</v>
      </c>
      <c r="W25" s="153"/>
      <c r="X25" s="154" t="str">
        <f>+IFERROR(VLOOKUP("D",$D$35:$W$74,19,0)," ")</f>
        <v xml:space="preserve"> </v>
      </c>
      <c r="AA25" s="52"/>
      <c r="AB25" s="13"/>
      <c r="AC25" s="61"/>
      <c r="AD25" s="61"/>
      <c r="AE25" s="61"/>
      <c r="AF25" s="61"/>
      <c r="AG25" s="47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</row>
    <row r="26" spans="3:95" hidden="1" x14ac:dyDescent="0.2">
      <c r="C26" s="206">
        <v>1.0999999999999999E-2</v>
      </c>
      <c r="D26" s="26" t="s">
        <v>118</v>
      </c>
      <c r="E26" s="53"/>
      <c r="F26" s="18" t="s">
        <v>28</v>
      </c>
      <c r="G26" s="27"/>
      <c r="H26" s="23"/>
      <c r="I26" s="23"/>
      <c r="J26" s="65">
        <f>ROUND(IF(OR(H18 + H19 &gt; 0,H20 + H21&gt;0), ROUNDUP(L7/VLOOKUP(L15,'Calculos CrediAltoque'!$A$3:$G$243,7,FALSE),2),L7*$R$15),2)</f>
        <v>579.72</v>
      </c>
      <c r="K26" s="66"/>
      <c r="L26" s="66"/>
      <c r="M26" s="10" t="s">
        <v>66</v>
      </c>
      <c r="P26" s="18" t="s">
        <v>33</v>
      </c>
      <c r="Q26" s="23"/>
      <c r="R26" s="155">
        <f>ROUND(+R24/ROUND(1*(((1+L11/100)^(R25/W10))-1),4),2)</f>
        <v>649.73</v>
      </c>
      <c r="S26" s="145"/>
      <c r="T26" s="146"/>
      <c r="U26" s="137"/>
      <c r="V26" s="156" t="s">
        <v>94</v>
      </c>
      <c r="W26" s="157"/>
      <c r="X26" s="158" t="str">
        <f>+IFERROR(X25/X24," ")</f>
        <v xml:space="preserve"> </v>
      </c>
      <c r="AA26" s="52"/>
      <c r="AB26" s="13"/>
      <c r="AC26" s="13"/>
      <c r="AD26" s="13"/>
      <c r="AE26" s="13"/>
      <c r="AF26" s="13"/>
      <c r="AG26" s="37"/>
      <c r="AH26" s="13"/>
      <c r="AI26" s="13"/>
      <c r="AJ26" s="13"/>
      <c r="AK26" s="13"/>
    </row>
    <row r="27" spans="3:95" hidden="1" x14ac:dyDescent="0.2">
      <c r="C27" s="206">
        <v>0</v>
      </c>
      <c r="D27" s="26" t="s">
        <v>121</v>
      </c>
      <c r="E27" s="53"/>
      <c r="F27" s="18" t="s">
        <v>76</v>
      </c>
      <c r="G27" s="27"/>
      <c r="H27" s="23"/>
      <c r="I27" s="23"/>
      <c r="J27" s="65" t="e">
        <f ca="1">$R$19/(($J$15+COUNTIF(D35:INDIRECT(CONCATENATE("C",32+J15-1)),"D"))*(1/((1+0)^($W$11/$W$10))))</f>
        <v>#VALUE!</v>
      </c>
      <c r="K27" s="66"/>
      <c r="L27" s="66"/>
      <c r="M27" s="10"/>
      <c r="P27" s="18"/>
      <c r="Q27" s="23"/>
      <c r="R27" s="159"/>
      <c r="S27" s="146"/>
      <c r="T27" s="146"/>
      <c r="U27" s="137"/>
      <c r="V27" s="160"/>
      <c r="W27" s="160"/>
      <c r="X27" s="160"/>
      <c r="AA27" s="52"/>
      <c r="AB27" s="13"/>
      <c r="AC27" s="13"/>
      <c r="AD27" s="13"/>
      <c r="AE27" s="13"/>
      <c r="AF27" s="13"/>
      <c r="AG27" s="37"/>
      <c r="AH27" s="13"/>
      <c r="AI27" s="13"/>
      <c r="AJ27" s="13"/>
      <c r="AK27" s="13"/>
    </row>
    <row r="28" spans="3:95" hidden="1" x14ac:dyDescent="0.2">
      <c r="C28" s="206">
        <f>INDEX(C25:C27,MATCH(L10,D25:D27,0))</f>
        <v>3.5000000000000001E-3</v>
      </c>
      <c r="D28" s="26"/>
      <c r="E28" s="60"/>
      <c r="F28" s="18" t="s">
        <v>30</v>
      </c>
      <c r="G28" s="27"/>
      <c r="H28" s="23"/>
      <c r="I28" s="23"/>
      <c r="J28" s="65" t="e">
        <f>$L$6*$L$10</f>
        <v>#VALUE!</v>
      </c>
      <c r="K28" s="60"/>
      <c r="L28" s="60"/>
      <c r="P28" s="18" t="s">
        <v>34</v>
      </c>
      <c r="Q28" s="23"/>
      <c r="R28" s="161">
        <f>R26*R15</f>
        <v>75.331925403018516</v>
      </c>
      <c r="S28" s="162"/>
      <c r="T28" s="163" t="s">
        <v>63</v>
      </c>
      <c r="U28" s="137"/>
      <c r="V28" s="164" t="s">
        <v>95</v>
      </c>
      <c r="W28" s="160"/>
      <c r="X28" s="160"/>
      <c r="AB28" s="52"/>
      <c r="AC28" s="13"/>
      <c r="AD28" s="13"/>
      <c r="AE28" s="13"/>
      <c r="AF28" s="13"/>
      <c r="AG28" s="14"/>
      <c r="AH28" s="13"/>
      <c r="AI28" s="13"/>
      <c r="AJ28" s="13"/>
      <c r="AK28" s="13"/>
    </row>
    <row r="29" spans="3:95" hidden="1" x14ac:dyDescent="0.2">
      <c r="C29" s="67"/>
      <c r="D29" s="67"/>
      <c r="E29" s="60"/>
      <c r="F29" s="18" t="s">
        <v>53</v>
      </c>
      <c r="G29" s="27"/>
      <c r="H29" s="23"/>
      <c r="I29" s="23"/>
      <c r="J29" s="65">
        <v>0</v>
      </c>
      <c r="K29" s="60"/>
      <c r="L29" s="60"/>
      <c r="M29" s="52"/>
      <c r="P29" s="18" t="s">
        <v>35</v>
      </c>
      <c r="Q29" s="27"/>
      <c r="R29" s="165">
        <f>SUM(Y35:Y74)</f>
        <v>0</v>
      </c>
      <c r="S29" s="166">
        <f>ROUND(IF(OR(H18+ H19&gt; 0,H20 + H21&gt;0),ROUNDUP($R$29/VLOOKUP(L15,'Calculos CrediAltoque'!$A$3:$G$243,7,FALSE),2),$R$29*$R$15),2)</f>
        <v>0</v>
      </c>
      <c r="T29" s="166">
        <v>0</v>
      </c>
      <c r="U29" s="137"/>
      <c r="V29" s="167" t="s">
        <v>96</v>
      </c>
      <c r="W29" s="168"/>
      <c r="X29" s="169">
        <f>+SUM($K$35:$K$74)</f>
        <v>4932.1100000000006</v>
      </c>
      <c r="AA29" s="52"/>
      <c r="AB29" s="13"/>
      <c r="AC29" s="13"/>
      <c r="AD29" s="13"/>
      <c r="AE29" s="13"/>
      <c r="AF29" s="52"/>
      <c r="AG29" s="14"/>
      <c r="AH29" s="13"/>
      <c r="AI29" s="13"/>
      <c r="AJ29" s="13"/>
      <c r="AK29" s="13"/>
    </row>
    <row r="30" spans="3:95" ht="15" hidden="1" x14ac:dyDescent="0.2">
      <c r="C30" s="46"/>
      <c r="D30" s="26"/>
      <c r="E30" s="60"/>
      <c r="F30" s="18" t="s">
        <v>54</v>
      </c>
      <c r="G30" s="27"/>
      <c r="H30" s="23"/>
      <c r="I30" s="23"/>
      <c r="J30" s="65">
        <f>ROUND($L$13*$L$14,2)</f>
        <v>0</v>
      </c>
      <c r="K30" s="60"/>
      <c r="L30" s="60"/>
      <c r="M30" s="52"/>
      <c r="O30" s="52"/>
      <c r="P30" s="68" t="s">
        <v>100</v>
      </c>
      <c r="Q30" s="69"/>
      <c r="R30" s="170">
        <f>+R24/L15</f>
        <v>48.670555555555559</v>
      </c>
      <c r="S30" s="146"/>
      <c r="T30" s="146"/>
      <c r="U30" s="137"/>
      <c r="V30" s="171" t="s">
        <v>80</v>
      </c>
      <c r="W30" s="172"/>
      <c r="X30" s="208">
        <f>+$L$6-X29</f>
        <v>67.889999999999418</v>
      </c>
      <c r="AB30" s="70" t="s">
        <v>97</v>
      </c>
      <c r="AC30" s="13"/>
      <c r="AD30" s="13"/>
      <c r="AE30" s="13"/>
      <c r="AF30" s="13"/>
      <c r="AG30" s="14"/>
      <c r="AH30" s="13"/>
      <c r="AI30" s="13"/>
      <c r="AJ30" s="13"/>
      <c r="AK30" s="13"/>
    </row>
    <row r="31" spans="3:95" ht="40.5" hidden="1" customHeight="1" x14ac:dyDescent="0.2">
      <c r="C31" s="38"/>
      <c r="E31" s="60"/>
      <c r="F31" s="71" t="s">
        <v>29</v>
      </c>
      <c r="G31" s="72"/>
      <c r="H31" s="73"/>
      <c r="I31" s="73"/>
      <c r="J31" s="74" t="e">
        <f ca="1">J25+J26+J28+J29+ J30+J27</f>
        <v>#VALUE!</v>
      </c>
      <c r="K31" s="60"/>
      <c r="L31" s="60"/>
      <c r="M31" s="52"/>
      <c r="O31" s="75"/>
      <c r="P31" s="76" t="s">
        <v>61</v>
      </c>
      <c r="Q31" s="77"/>
      <c r="R31" s="173">
        <v>4.3266666666666866</v>
      </c>
      <c r="S31" s="214" t="s">
        <v>98</v>
      </c>
      <c r="T31" s="214"/>
      <c r="U31" s="174"/>
      <c r="V31" s="139"/>
      <c r="W31" s="137"/>
      <c r="X31" s="139"/>
      <c r="AA31" s="52"/>
      <c r="AB31" s="52"/>
      <c r="AC31" s="13"/>
      <c r="AD31" s="13"/>
      <c r="AE31" s="13"/>
      <c r="AF31" s="13"/>
      <c r="AH31" s="13"/>
      <c r="AI31" s="13"/>
      <c r="AJ31" s="13"/>
      <c r="AK31" s="13"/>
    </row>
    <row r="32" spans="3:95" x14ac:dyDescent="0.2">
      <c r="C32" s="24"/>
      <c r="D32" s="26"/>
      <c r="E32" s="60"/>
      <c r="F32" s="60"/>
      <c r="G32" s="60"/>
      <c r="H32" s="60"/>
      <c r="I32" s="60"/>
      <c r="J32" s="60"/>
      <c r="K32" s="60"/>
      <c r="L32" s="60"/>
      <c r="M32" s="78"/>
      <c r="N32" s="78"/>
      <c r="O32" s="78"/>
      <c r="P32" s="10"/>
      <c r="Q32" s="10"/>
      <c r="R32" s="10"/>
      <c r="S32" s="10"/>
      <c r="T32" s="10"/>
      <c r="AB32" s="13"/>
      <c r="AC32" s="13"/>
      <c r="AD32" s="13"/>
      <c r="AE32" s="13"/>
      <c r="AF32" s="13"/>
      <c r="AG32" s="14"/>
      <c r="AH32" s="13"/>
      <c r="AI32" s="13"/>
      <c r="AJ32" s="13"/>
      <c r="AK32" s="13"/>
    </row>
    <row r="33" spans="1:49" hidden="1" x14ac:dyDescent="0.2">
      <c r="C33" s="24" t="s">
        <v>101</v>
      </c>
      <c r="D33" s="26"/>
      <c r="E33" s="60"/>
      <c r="F33" s="60" t="s">
        <v>101</v>
      </c>
      <c r="G33" s="60"/>
      <c r="H33" s="60"/>
      <c r="I33" s="60"/>
      <c r="J33" s="60"/>
      <c r="K33" s="79"/>
      <c r="L33" s="79" t="s">
        <v>101</v>
      </c>
      <c r="M33" s="79" t="s">
        <v>101</v>
      </c>
      <c r="N33" s="79"/>
      <c r="O33" s="79"/>
      <c r="P33" s="79"/>
      <c r="Q33" s="79"/>
      <c r="R33" s="79" t="s">
        <v>101</v>
      </c>
      <c r="S33" s="79"/>
      <c r="T33" s="79"/>
      <c r="U33" s="79"/>
      <c r="V33" s="79"/>
      <c r="W33" s="79" t="s">
        <v>122</v>
      </c>
      <c r="X33" s="79" t="s">
        <v>101</v>
      </c>
      <c r="Y33" s="79"/>
      <c r="Z33" s="79"/>
      <c r="AA33" s="79"/>
      <c r="AB33" s="79"/>
      <c r="AC33" s="79"/>
      <c r="AD33" s="79"/>
      <c r="AE33" s="79"/>
      <c r="AF33" s="79"/>
      <c r="AG33" s="14"/>
      <c r="AH33" s="80" t="s">
        <v>81</v>
      </c>
      <c r="AI33" s="81">
        <f>(1+XIRR(AI34:AI74,AH34:AH74))^(360/365)-1</f>
        <v>0.90958640291220338</v>
      </c>
      <c r="AJ33" s="82"/>
      <c r="AK33" s="82"/>
      <c r="AN33" s="26" t="s">
        <v>67</v>
      </c>
    </row>
    <row r="34" spans="1:49" s="93" customFormat="1" ht="51" x14ac:dyDescent="0.2">
      <c r="A34" s="116"/>
      <c r="B34" s="116"/>
      <c r="C34" s="192" t="s">
        <v>6</v>
      </c>
      <c r="D34" s="192" t="s">
        <v>62</v>
      </c>
      <c r="E34" s="192" t="s">
        <v>47</v>
      </c>
      <c r="F34" s="192" t="s">
        <v>5</v>
      </c>
      <c r="G34" s="192" t="s">
        <v>4</v>
      </c>
      <c r="H34" s="192" t="s">
        <v>1</v>
      </c>
      <c r="I34" s="192" t="s">
        <v>7</v>
      </c>
      <c r="J34" s="192" t="s">
        <v>72</v>
      </c>
      <c r="K34" s="192" t="s">
        <v>0</v>
      </c>
      <c r="L34" s="192" t="s">
        <v>0</v>
      </c>
      <c r="M34" s="192" t="s">
        <v>2</v>
      </c>
      <c r="N34" s="192" t="s">
        <v>41</v>
      </c>
      <c r="O34" s="192" t="s">
        <v>42</v>
      </c>
      <c r="P34" s="192" t="s">
        <v>90</v>
      </c>
      <c r="Q34" s="192" t="s">
        <v>50</v>
      </c>
      <c r="R34" s="192" t="s">
        <v>73</v>
      </c>
      <c r="S34" s="192" t="s">
        <v>75</v>
      </c>
      <c r="T34" s="192" t="s">
        <v>87</v>
      </c>
      <c r="U34" s="192" t="s">
        <v>78</v>
      </c>
      <c r="V34" s="192" t="s">
        <v>54</v>
      </c>
      <c r="W34" s="192" t="s">
        <v>29</v>
      </c>
      <c r="X34" s="192" t="s">
        <v>8</v>
      </c>
      <c r="Y34" s="87" t="s">
        <v>46</v>
      </c>
      <c r="Z34" s="87" t="s">
        <v>64</v>
      </c>
      <c r="AA34" s="88" t="s">
        <v>74</v>
      </c>
      <c r="AB34" s="83" t="s">
        <v>86</v>
      </c>
      <c r="AC34" s="85" t="s">
        <v>85</v>
      </c>
      <c r="AD34" s="85" t="s">
        <v>84</v>
      </c>
      <c r="AE34" s="85" t="s">
        <v>88</v>
      </c>
      <c r="AF34" s="86" t="s">
        <v>89</v>
      </c>
      <c r="AG34" s="89"/>
      <c r="AH34" s="90">
        <f>+W9</f>
        <v>45172</v>
      </c>
      <c r="AI34" s="91">
        <f>-L6</f>
        <v>-5000</v>
      </c>
      <c r="AJ34" s="92"/>
      <c r="AK34" s="213" t="s">
        <v>82</v>
      </c>
      <c r="AL34" s="213"/>
      <c r="AN34" s="87" t="s">
        <v>68</v>
      </c>
      <c r="AO34" s="84" t="s">
        <v>69</v>
      </c>
      <c r="AP34" s="87" t="s">
        <v>3</v>
      </c>
      <c r="AQ34" s="87" t="s">
        <v>0</v>
      </c>
      <c r="AR34" s="87" t="s">
        <v>2</v>
      </c>
      <c r="AS34" s="87" t="s">
        <v>70</v>
      </c>
      <c r="AT34" s="87" t="s">
        <v>71</v>
      </c>
    </row>
    <row r="35" spans="1:49" x14ac:dyDescent="0.2">
      <c r="A35" s="115">
        <v>1</v>
      </c>
      <c r="B35" s="115">
        <f>IF(A35="","",IF(A35&lt;=$H$24,0,1))</f>
        <v>1</v>
      </c>
      <c r="C35" s="124">
        <f>IF(OR(MONTH(EDATE($W$9,E35))=$H$18,MONTH(EDATE($W$9,E35))=$H$19),IF(ABS($H$19-$H$18)=1,EDATE($W$9,E35+2),EDATE($W$9,E35+1)),EDATE($W$9,E35))</f>
        <v>45202</v>
      </c>
      <c r="D35" s="125" t="str">
        <f t="shared" ref="D35:D74" si="0">IF(B35="","",IF(OR(MONTH(C35)=$H$20,MONTH(C35)=$H$21),"D",""))</f>
        <v/>
      </c>
      <c r="E35" s="126">
        <f>IF(OR(MONTH(X7)=H18, MONTH(X7)=H19),IF(ABS(H19-H18)=1,3,2),1)</f>
        <v>1</v>
      </c>
      <c r="F35" s="126">
        <f>1</f>
        <v>1</v>
      </c>
      <c r="G35" s="127">
        <f>$W$10</f>
        <v>360</v>
      </c>
      <c r="H35" s="128">
        <f t="shared" ref="H35:H74" si="1">IF(B35="","",$L$11)</f>
        <v>87.9</v>
      </c>
      <c r="I35" s="126">
        <f>IF(OR((C35-W9)=28,(C35-W9)=31),30,30)</f>
        <v>30</v>
      </c>
      <c r="J35" s="129">
        <f>L7</f>
        <v>5000</v>
      </c>
      <c r="K35" s="130">
        <f>IF(B35="","",IF((IF(ISERROR(MATCH(MONTH(C35),$H$20:$H$21,0))=FALSE,$J$26 + $R$31,0) + $J$26+$R$31+$T$29)-M35&lt;0,0.01,IF(ISERROR(MATCH(MONTH(C35),$H$20:$H$21,0))=FALSE,$J$26 + $R$31,0)+ ($J$26+$R$31+$T$29)-M35)- S35 -T35-R35)</f>
        <v>296.70666666666676</v>
      </c>
      <c r="L35" s="130">
        <f t="shared" ref="L35:L45" si="2">K35</f>
        <v>296.70666666666676</v>
      </c>
      <c r="M35" s="132">
        <f t="shared" ref="M35:M74" si="3">IF(B35="","",IF($J$26+$R$31&lt;ROUND(ROUND(J35*(((1+(H35/100))^(I35/G35))-1),4),2),$J$26+$R$31 +-0.01,IF(ROUND(ROUND(J35*(((1+(H35/100))^(I35/G35))-1),4),2)&gt;$J$26,$J$26+ -0.01,ROUND(ROUND(J35*(((1+(H35/100))^(I35/G35))-1),4),2))))</f>
        <v>269.83999999999997</v>
      </c>
      <c r="N35" s="131">
        <f t="shared" ref="N35:N74" si="4">IF(B35="","",IF(ISERROR(MATCH(MONTH(C35),$H$20:$H$21,0))=FALSE,$J$25,0)  + $J$25)</f>
        <v>0</v>
      </c>
      <c r="O35" s="131">
        <f t="shared" ref="O35:O74" si="5">IF(B35="","",M35+N35)</f>
        <v>269.83999999999997</v>
      </c>
      <c r="P35" s="132">
        <f t="shared" ref="P35:P74" si="6">IF(B35="","",K35+O35)</f>
        <v>566.54666666666674</v>
      </c>
      <c r="Q35" s="133">
        <f t="shared" ref="Q35:Q74" si="7">IF(B35="","",$J$29)</f>
        <v>0</v>
      </c>
      <c r="R35" s="133">
        <f t="shared" ref="R35:R74" si="8">IF(B35="","",ROUND($C$28*J35,2))</f>
        <v>17.5</v>
      </c>
      <c r="S35" s="133">
        <f>IF(B35="","",(E35-F35)*ROUNDDOWN($L$6*$C$28/30*30,2) + ROUNDDOWN($L$6*$C$28/30*H17,2))</f>
        <v>0</v>
      </c>
      <c r="T35" s="134">
        <f>IF(B35="","",IF(E35-0&gt;1,ROUNDDOWN($J35*$L$10/30*(DATE(YEAR($C35),MONTH($C35)-1,DAY($C35))-C34),2),0))</f>
        <v>0</v>
      </c>
      <c r="U35" s="133">
        <f t="shared" ref="U35:U74" si="9">IF(B35="","",R35+S35+T35)</f>
        <v>17.5</v>
      </c>
      <c r="V35" s="133">
        <f t="shared" ref="V35:V74" si="10">IF(B35="","",$J$30)</f>
        <v>0</v>
      </c>
      <c r="W35" s="135">
        <f t="shared" ref="W35:W74" si="11">IF(B35="","",P35+Q35+R35+S35+T35+V35)</f>
        <v>584.04666666666674</v>
      </c>
      <c r="X35" s="129">
        <f>IF(B35="","",(ROUND(J35-L35,2)))</f>
        <v>4703.29</v>
      </c>
      <c r="Y35" s="96">
        <f t="shared" ref="Y35:Y74" si="12">IF(B35="","",IF(ROUND(ROUND(J35*(((1+(H35/100))^(I35/G35))-1),4),2) - $J$26&lt;0,0,ROUND(ROUND(J35*(((1+(H35/100))^(I35/G35))-1),4),2) - $J$26))</f>
        <v>0</v>
      </c>
      <c r="Z35" s="96"/>
      <c r="AA35" s="96">
        <f>SUM(L35:N35)</f>
        <v>566.54666666666674</v>
      </c>
      <c r="AB35" s="97">
        <f>+M35</f>
        <v>269.83999999999997</v>
      </c>
      <c r="AC35" s="97">
        <f>+R35</f>
        <v>17.5</v>
      </c>
      <c r="AD35" s="98">
        <f>+S35</f>
        <v>0</v>
      </c>
      <c r="AE35" s="98">
        <f>+T35</f>
        <v>0</v>
      </c>
      <c r="AF35" s="97">
        <f t="shared" ref="AF35:AF74" si="13">IFERROR(AB35+K35 + Q35 + V35+AC35 + N35 + AD35 + AE35,"")</f>
        <v>584.04666666666674</v>
      </c>
      <c r="AG35" s="99">
        <f t="shared" ref="AG35:AG74" si="14">IFERROR(IF(D35="D",$J$26*2,$J$26)+R35,0)</f>
        <v>597.22</v>
      </c>
      <c r="AH35" s="100">
        <f t="shared" ref="AH35:AH46" si="15">+IF(C35="",0,C35)</f>
        <v>45202</v>
      </c>
      <c r="AI35" s="97">
        <f t="shared" ref="AI35:AI46" si="16">+IF(AF35="",0,AF35)</f>
        <v>584.04666666666674</v>
      </c>
      <c r="AJ35" s="11"/>
      <c r="AK35" s="101">
        <f t="shared" ref="AK35:AK74" si="17">+IFERROR(AF35-W35,0)</f>
        <v>0</v>
      </c>
      <c r="AL35" s="102">
        <f t="shared" ref="AL35:AL74" si="18">+IFERROR(AB35-M35,0)</f>
        <v>0</v>
      </c>
      <c r="AN35" s="94">
        <f>I35</f>
        <v>30</v>
      </c>
      <c r="AO35" s="103" t="e">
        <f>(1/((1+(#REF!/100))^(AN35/$W$10))*1) * IF(D35="D",2,1)</f>
        <v>#REF!</v>
      </c>
      <c r="AP35" s="97">
        <f>R18</f>
        <v>0</v>
      </c>
      <c r="AQ35" s="97" t="e">
        <f ca="1">AS35-AR35</f>
        <v>#REF!</v>
      </c>
      <c r="AR35" s="95" t="e">
        <f>(((1+(#REF!/100))^((K35)/$W$10))-1)*AP35</f>
        <v>#REF!</v>
      </c>
      <c r="AS35" s="97" t="e">
        <f t="shared" ref="AS35:AS74" ca="1" si="19">IF(D35="D",$K$25,0)+ $K$25</f>
        <v>#REF!</v>
      </c>
      <c r="AT35" s="97" t="e">
        <f ca="1">AP35-AQ35</f>
        <v>#REF!</v>
      </c>
    </row>
    <row r="36" spans="1:49" x14ac:dyDescent="0.2">
      <c r="A36" s="115">
        <f t="shared" ref="A36:A74" si="20">+IF(A35&gt;=$L$15,"",A35+1)</f>
        <v>2</v>
      </c>
      <c r="B36" s="115">
        <f t="shared" ref="B36:B74" si="21">IF(A36="","",IF(A36&lt;=$H$24,0,1))</f>
        <v>1</v>
      </c>
      <c r="C36" s="124">
        <f t="shared" ref="C36:C74" si="22">IF(B36="","",IF(OR(MONTH(EDATE($W$9,E36))=$H$18,MONTH(EDATE($W$9,E36))=$H$19),IF(ABS($H$19-$H$18)=1,EDATE($W$9,E36+2),EDATE($W$9,E36+1)),EDATE($W$9,E36)))</f>
        <v>45233</v>
      </c>
      <c r="D36" s="125" t="str">
        <f t="shared" si="0"/>
        <v/>
      </c>
      <c r="E36" s="126">
        <f t="shared" ref="E36:E74" si="23">+IF(B36="","",IF(OR(MONTH(DATE(YEAR(C35)+0.0833333333333333,MONTH(C35)+1,DAY(C35)))=$H$18,MONTH(DATE(YEAR(C35)+0.5,MONTH(C35)+1,DAY(C35)))=$H$19),IF(ABS($H$19-$H$18)=1,E35+1,E35+2),E35+1))</f>
        <v>2</v>
      </c>
      <c r="F36" s="126">
        <f>+IF(B36="","",F35+1)</f>
        <v>2</v>
      </c>
      <c r="G36" s="127">
        <f t="shared" ref="G36:G74" si="24">IF(B36="","",$W$10)</f>
        <v>360</v>
      </c>
      <c r="H36" s="128">
        <f t="shared" si="1"/>
        <v>87.9</v>
      </c>
      <c r="I36" s="126">
        <f>IF(B36="","",IF(OR((C36-C35)=28,(C36-C35)=31),30,30))</f>
        <v>30</v>
      </c>
      <c r="J36" s="129">
        <f>IF(B36="","",X35)</f>
        <v>4703.29</v>
      </c>
      <c r="K36" s="130">
        <f t="shared" ref="K36:K74" si="25">IF(B36="","",IF((IF(ISERROR(MATCH(MONTH(C36),$H$20:$H$21,0))=FALSE,$J$26 + $R$31,0) + $J$26+$R$31+$T$29)-M36&lt;0,0.01,IF(ISERROR(MATCH(MONTH(C36),$H$20:$H$21,0))=FALSE,$J$26 + $R$31,0)+ ($J$26+$R$31+$T$29)-M36)- S36 -T36-R36)</f>
        <v>313.76666666666677</v>
      </c>
      <c r="L36" s="130">
        <f t="shared" si="2"/>
        <v>313.76666666666677</v>
      </c>
      <c r="M36" s="132">
        <f t="shared" si="3"/>
        <v>253.82</v>
      </c>
      <c r="N36" s="131">
        <f t="shared" si="4"/>
        <v>0</v>
      </c>
      <c r="O36" s="131">
        <f t="shared" si="5"/>
        <v>253.82</v>
      </c>
      <c r="P36" s="132">
        <f t="shared" si="6"/>
        <v>567.58666666666682</v>
      </c>
      <c r="Q36" s="133">
        <f t="shared" si="7"/>
        <v>0</v>
      </c>
      <c r="R36" s="133">
        <f t="shared" si="8"/>
        <v>16.46</v>
      </c>
      <c r="S36" s="133"/>
      <c r="T36" s="134">
        <f t="shared" ref="T36:T74" si="26">IF(B36="","",IF(E36-E35&gt;1,ROUNDDOWN($J36*$L$10/30*(DATE(YEAR($C36),MONTH($C36)-1,DAY($C36))-C35),2),0))</f>
        <v>0</v>
      </c>
      <c r="U36" s="133">
        <f t="shared" si="9"/>
        <v>16.46</v>
      </c>
      <c r="V36" s="133">
        <f t="shared" si="10"/>
        <v>0</v>
      </c>
      <c r="W36" s="135">
        <f t="shared" si="11"/>
        <v>584.04666666666685</v>
      </c>
      <c r="X36" s="129">
        <f t="shared" ref="X36:X74" si="27">IF(B36="","",(ROUND(J36-L36,2)))</f>
        <v>4389.5200000000004</v>
      </c>
      <c r="Y36" s="96">
        <f t="shared" si="12"/>
        <v>0</v>
      </c>
      <c r="Z36" s="96"/>
      <c r="AA36" s="96">
        <f t="shared" ref="AA36:AA74" si="28">SUM(L36:N36)</f>
        <v>567.58666666666682</v>
      </c>
      <c r="AB36" s="97">
        <f t="shared" ref="AB36:AB74" si="29">+M36</f>
        <v>253.82</v>
      </c>
      <c r="AC36" s="97">
        <f t="shared" ref="AC36:AC74" si="30">+R36</f>
        <v>16.46</v>
      </c>
      <c r="AD36" s="98">
        <f t="shared" ref="AD36:AD74" si="31">+S36</f>
        <v>0</v>
      </c>
      <c r="AE36" s="98">
        <f t="shared" ref="AE36:AE74" si="32">+T36</f>
        <v>0</v>
      </c>
      <c r="AF36" s="97">
        <f t="shared" si="13"/>
        <v>584.04666666666685</v>
      </c>
      <c r="AG36" s="99">
        <f t="shared" si="14"/>
        <v>596.18000000000006</v>
      </c>
      <c r="AH36" s="100">
        <f t="shared" si="15"/>
        <v>45233</v>
      </c>
      <c r="AI36" s="97">
        <f t="shared" si="16"/>
        <v>584.04666666666685</v>
      </c>
      <c r="AJ36" s="11"/>
      <c r="AK36" s="101">
        <f t="shared" si="17"/>
        <v>0</v>
      </c>
      <c r="AL36" s="102">
        <f t="shared" si="18"/>
        <v>0</v>
      </c>
      <c r="AN36" s="94">
        <f t="shared" ref="AN36:AN74" si="33">I36 + AN35</f>
        <v>60</v>
      </c>
      <c r="AO36" s="103" t="e">
        <f>(1/((1+(#REF!/100))^(AN36/$W$10))*1) * IF(D36="D",2,1)</f>
        <v>#REF!</v>
      </c>
      <c r="AP36" s="97" t="e">
        <f ca="1">AT35</f>
        <v>#REF!</v>
      </c>
      <c r="AQ36" s="97" t="e">
        <f t="shared" ref="AQ36:AQ74" ca="1" si="34">AS36-AR36</f>
        <v>#REF!</v>
      </c>
      <c r="AR36" s="95" t="e">
        <f ca="1">(((1+(#REF!/100))^((K36)/$W$10))-1)*AP36</f>
        <v>#REF!</v>
      </c>
      <c r="AS36" s="97" t="e">
        <f t="shared" ca="1" si="19"/>
        <v>#REF!</v>
      </c>
      <c r="AT36" s="97" t="e">
        <f t="shared" ref="AT36:AT74" ca="1" si="35">AP36-AQ36</f>
        <v>#REF!</v>
      </c>
      <c r="AW36" s="175"/>
    </row>
    <row r="37" spans="1:49" x14ac:dyDescent="0.2">
      <c r="A37" s="115">
        <f t="shared" si="20"/>
        <v>3</v>
      </c>
      <c r="B37" s="115">
        <f t="shared" si="21"/>
        <v>1</v>
      </c>
      <c r="C37" s="124">
        <f t="shared" si="22"/>
        <v>45263</v>
      </c>
      <c r="D37" s="125" t="str">
        <f t="shared" si="0"/>
        <v/>
      </c>
      <c r="E37" s="126">
        <f t="shared" si="23"/>
        <v>3</v>
      </c>
      <c r="F37" s="126">
        <f t="shared" ref="F37:F74" si="36">+IF(B37="","",F36+1)</f>
        <v>3</v>
      </c>
      <c r="G37" s="127">
        <f t="shared" si="24"/>
        <v>360</v>
      </c>
      <c r="H37" s="128">
        <f t="shared" si="1"/>
        <v>87.9</v>
      </c>
      <c r="I37" s="126">
        <f t="shared" ref="I37:I74" si="37">IF(B37="","",IF(OR((C37-C36)=28,(C37-C36)=31),30,30))</f>
        <v>30</v>
      </c>
      <c r="J37" s="129">
        <f t="shared" ref="J37:J74" si="38">IF(B37="","",X36)</f>
        <v>4389.5200000000004</v>
      </c>
      <c r="K37" s="130">
        <f t="shared" si="25"/>
        <v>331.79666666666674</v>
      </c>
      <c r="L37" s="130">
        <f t="shared" si="2"/>
        <v>331.79666666666674</v>
      </c>
      <c r="M37" s="132">
        <f t="shared" si="3"/>
        <v>236.89</v>
      </c>
      <c r="N37" s="131">
        <f t="shared" si="4"/>
        <v>0</v>
      </c>
      <c r="O37" s="131">
        <f t="shared" si="5"/>
        <v>236.89</v>
      </c>
      <c r="P37" s="132">
        <f t="shared" si="6"/>
        <v>568.68666666666672</v>
      </c>
      <c r="Q37" s="133">
        <f t="shared" si="7"/>
        <v>0</v>
      </c>
      <c r="R37" s="133">
        <f t="shared" si="8"/>
        <v>15.36</v>
      </c>
      <c r="S37" s="133"/>
      <c r="T37" s="134">
        <f t="shared" si="26"/>
        <v>0</v>
      </c>
      <c r="U37" s="133">
        <f t="shared" si="9"/>
        <v>15.36</v>
      </c>
      <c r="V37" s="133">
        <f t="shared" si="10"/>
        <v>0</v>
      </c>
      <c r="W37" s="135">
        <f t="shared" si="11"/>
        <v>584.04666666666674</v>
      </c>
      <c r="X37" s="129">
        <f t="shared" si="27"/>
        <v>4057.72</v>
      </c>
      <c r="Y37" s="96">
        <f t="shared" si="12"/>
        <v>0</v>
      </c>
      <c r="Z37" s="96"/>
      <c r="AA37" s="96">
        <f t="shared" si="28"/>
        <v>568.68666666666672</v>
      </c>
      <c r="AB37" s="97">
        <f t="shared" si="29"/>
        <v>236.89</v>
      </c>
      <c r="AC37" s="97">
        <f t="shared" si="30"/>
        <v>15.36</v>
      </c>
      <c r="AD37" s="98">
        <f t="shared" si="31"/>
        <v>0</v>
      </c>
      <c r="AE37" s="98">
        <f t="shared" si="32"/>
        <v>0</v>
      </c>
      <c r="AF37" s="97">
        <f t="shared" si="13"/>
        <v>584.04666666666674</v>
      </c>
      <c r="AG37" s="99">
        <f t="shared" si="14"/>
        <v>595.08000000000004</v>
      </c>
      <c r="AH37" s="100">
        <f t="shared" si="15"/>
        <v>45263</v>
      </c>
      <c r="AI37" s="97">
        <f t="shared" si="16"/>
        <v>584.04666666666674</v>
      </c>
      <c r="AJ37" s="11"/>
      <c r="AK37" s="101">
        <f t="shared" si="17"/>
        <v>0</v>
      </c>
      <c r="AL37" s="102">
        <f t="shared" si="18"/>
        <v>0</v>
      </c>
      <c r="AN37" s="94">
        <f t="shared" si="33"/>
        <v>90</v>
      </c>
      <c r="AO37" s="103" t="e">
        <f>(1/((1+(#REF!/100))^(AN37/$W$10))*1) * IF(D37="D",2,1)</f>
        <v>#REF!</v>
      </c>
      <c r="AP37" s="97" t="e">
        <f t="shared" ref="AP37:AP74" ca="1" si="39">AT36</f>
        <v>#REF!</v>
      </c>
      <c r="AQ37" s="97" t="e">
        <f t="shared" ca="1" si="34"/>
        <v>#REF!</v>
      </c>
      <c r="AR37" s="95" t="e">
        <f ca="1">(((1+(#REF!/100))^((K37)/$W$10))-1)*AP37</f>
        <v>#REF!</v>
      </c>
      <c r="AS37" s="97" t="e">
        <f t="shared" ca="1" si="19"/>
        <v>#REF!</v>
      </c>
      <c r="AT37" s="97" t="e">
        <f t="shared" ca="1" si="35"/>
        <v>#REF!</v>
      </c>
    </row>
    <row r="38" spans="1:49" x14ac:dyDescent="0.2">
      <c r="A38" s="115">
        <f t="shared" si="20"/>
        <v>4</v>
      </c>
      <c r="B38" s="115">
        <f t="shared" si="21"/>
        <v>1</v>
      </c>
      <c r="C38" s="124">
        <f t="shared" si="22"/>
        <v>45294</v>
      </c>
      <c r="D38" s="125" t="str">
        <f t="shared" si="0"/>
        <v/>
      </c>
      <c r="E38" s="126">
        <f t="shared" si="23"/>
        <v>4</v>
      </c>
      <c r="F38" s="126">
        <f t="shared" si="36"/>
        <v>4</v>
      </c>
      <c r="G38" s="127">
        <f t="shared" si="24"/>
        <v>360</v>
      </c>
      <c r="H38" s="128">
        <f t="shared" si="1"/>
        <v>87.9</v>
      </c>
      <c r="I38" s="126">
        <f t="shared" si="37"/>
        <v>30</v>
      </c>
      <c r="J38" s="129">
        <f t="shared" si="38"/>
        <v>4057.72</v>
      </c>
      <c r="K38" s="130">
        <f t="shared" si="25"/>
        <v>350.85666666666674</v>
      </c>
      <c r="L38" s="130">
        <f t="shared" si="2"/>
        <v>350.85666666666674</v>
      </c>
      <c r="M38" s="132">
        <f t="shared" si="3"/>
        <v>218.99</v>
      </c>
      <c r="N38" s="131">
        <f t="shared" si="4"/>
        <v>0</v>
      </c>
      <c r="O38" s="131">
        <f t="shared" si="5"/>
        <v>218.99</v>
      </c>
      <c r="P38" s="132">
        <f t="shared" si="6"/>
        <v>569.84666666666681</v>
      </c>
      <c r="Q38" s="133">
        <f t="shared" si="7"/>
        <v>0</v>
      </c>
      <c r="R38" s="133">
        <f t="shared" si="8"/>
        <v>14.2</v>
      </c>
      <c r="S38" s="133"/>
      <c r="T38" s="134">
        <f t="shared" si="26"/>
        <v>0</v>
      </c>
      <c r="U38" s="133">
        <f t="shared" si="9"/>
        <v>14.2</v>
      </c>
      <c r="V38" s="133">
        <f t="shared" si="10"/>
        <v>0</v>
      </c>
      <c r="W38" s="135">
        <f t="shared" si="11"/>
        <v>584.04666666666685</v>
      </c>
      <c r="X38" s="129">
        <f t="shared" si="27"/>
        <v>3706.86</v>
      </c>
      <c r="Y38" s="96">
        <f t="shared" si="12"/>
        <v>0</v>
      </c>
      <c r="Z38" s="96"/>
      <c r="AA38" s="96">
        <f t="shared" si="28"/>
        <v>569.84666666666681</v>
      </c>
      <c r="AB38" s="97">
        <f t="shared" si="29"/>
        <v>218.99</v>
      </c>
      <c r="AC38" s="97">
        <f t="shared" si="30"/>
        <v>14.2</v>
      </c>
      <c r="AD38" s="98">
        <f t="shared" si="31"/>
        <v>0</v>
      </c>
      <c r="AE38" s="98">
        <f t="shared" si="32"/>
        <v>0</v>
      </c>
      <c r="AF38" s="97">
        <f t="shared" si="13"/>
        <v>584.04666666666685</v>
      </c>
      <c r="AG38" s="99">
        <f t="shared" si="14"/>
        <v>593.92000000000007</v>
      </c>
      <c r="AH38" s="100">
        <f t="shared" si="15"/>
        <v>45294</v>
      </c>
      <c r="AI38" s="97">
        <f t="shared" si="16"/>
        <v>584.04666666666685</v>
      </c>
      <c r="AJ38" s="11"/>
      <c r="AK38" s="101">
        <f t="shared" si="17"/>
        <v>0</v>
      </c>
      <c r="AL38" s="102">
        <f t="shared" si="18"/>
        <v>0</v>
      </c>
      <c r="AN38" s="94">
        <f t="shared" si="33"/>
        <v>120</v>
      </c>
      <c r="AO38" s="103" t="e">
        <f>(1/((1+(#REF!/100))^(AN38/$W$10))*1) * IF(D38="D",2,1)</f>
        <v>#REF!</v>
      </c>
      <c r="AP38" s="97" t="e">
        <f t="shared" ca="1" si="39"/>
        <v>#REF!</v>
      </c>
      <c r="AQ38" s="97" t="e">
        <f t="shared" ca="1" si="34"/>
        <v>#REF!</v>
      </c>
      <c r="AR38" s="95" t="e">
        <f ca="1">(((1+(#REF!/100))^((K38)/$W$10))-1)*AP38</f>
        <v>#REF!</v>
      </c>
      <c r="AS38" s="97" t="e">
        <f t="shared" ca="1" si="19"/>
        <v>#REF!</v>
      </c>
      <c r="AT38" s="97" t="e">
        <f t="shared" ca="1" si="35"/>
        <v>#REF!</v>
      </c>
    </row>
    <row r="39" spans="1:49" x14ac:dyDescent="0.2">
      <c r="A39" s="115">
        <f t="shared" si="20"/>
        <v>5</v>
      </c>
      <c r="B39" s="115">
        <f t="shared" si="21"/>
        <v>1</v>
      </c>
      <c r="C39" s="124">
        <f t="shared" si="22"/>
        <v>45325</v>
      </c>
      <c r="D39" s="125" t="str">
        <f t="shared" si="0"/>
        <v/>
      </c>
      <c r="E39" s="126">
        <f t="shared" si="23"/>
        <v>5</v>
      </c>
      <c r="F39" s="126">
        <f t="shared" si="36"/>
        <v>5</v>
      </c>
      <c r="G39" s="127">
        <f t="shared" si="24"/>
        <v>360</v>
      </c>
      <c r="H39" s="128">
        <f t="shared" si="1"/>
        <v>87.9</v>
      </c>
      <c r="I39" s="126">
        <f t="shared" si="37"/>
        <v>30</v>
      </c>
      <c r="J39" s="129">
        <f t="shared" si="38"/>
        <v>3706.86</v>
      </c>
      <c r="K39" s="130">
        <f t="shared" si="25"/>
        <v>371.0266666666667</v>
      </c>
      <c r="L39" s="130">
        <f t="shared" si="2"/>
        <v>371.0266666666667</v>
      </c>
      <c r="M39" s="132">
        <f t="shared" si="3"/>
        <v>200.05</v>
      </c>
      <c r="N39" s="131">
        <f t="shared" si="4"/>
        <v>0</v>
      </c>
      <c r="O39" s="131">
        <f t="shared" si="5"/>
        <v>200.05</v>
      </c>
      <c r="P39" s="132">
        <f t="shared" si="6"/>
        <v>571.07666666666671</v>
      </c>
      <c r="Q39" s="133">
        <f t="shared" si="7"/>
        <v>0</v>
      </c>
      <c r="R39" s="133">
        <f t="shared" si="8"/>
        <v>12.97</v>
      </c>
      <c r="S39" s="133"/>
      <c r="T39" s="134">
        <f t="shared" si="26"/>
        <v>0</v>
      </c>
      <c r="U39" s="133">
        <f t="shared" si="9"/>
        <v>12.97</v>
      </c>
      <c r="V39" s="133">
        <f t="shared" si="10"/>
        <v>0</v>
      </c>
      <c r="W39" s="135">
        <f t="shared" si="11"/>
        <v>584.04666666666674</v>
      </c>
      <c r="X39" s="129">
        <f t="shared" si="27"/>
        <v>3335.83</v>
      </c>
      <c r="Y39" s="96">
        <f t="shared" si="12"/>
        <v>0</v>
      </c>
      <c r="Z39" s="96"/>
      <c r="AA39" s="96">
        <f t="shared" si="28"/>
        <v>571.07666666666671</v>
      </c>
      <c r="AB39" s="97">
        <f t="shared" si="29"/>
        <v>200.05</v>
      </c>
      <c r="AC39" s="97">
        <f t="shared" si="30"/>
        <v>12.97</v>
      </c>
      <c r="AD39" s="98">
        <f t="shared" si="31"/>
        <v>0</v>
      </c>
      <c r="AE39" s="98">
        <f t="shared" si="32"/>
        <v>0</v>
      </c>
      <c r="AF39" s="97">
        <f t="shared" si="13"/>
        <v>584.04666666666674</v>
      </c>
      <c r="AG39" s="99">
        <f t="shared" si="14"/>
        <v>592.69000000000005</v>
      </c>
      <c r="AH39" s="100">
        <f t="shared" si="15"/>
        <v>45325</v>
      </c>
      <c r="AI39" s="97">
        <f t="shared" si="16"/>
        <v>584.04666666666674</v>
      </c>
      <c r="AJ39" s="11"/>
      <c r="AK39" s="101">
        <f t="shared" si="17"/>
        <v>0</v>
      </c>
      <c r="AL39" s="102">
        <f t="shared" si="18"/>
        <v>0</v>
      </c>
      <c r="AN39" s="94">
        <f t="shared" si="33"/>
        <v>150</v>
      </c>
      <c r="AO39" s="103" t="e">
        <f>(1/((1+(#REF!/100))^(AN39/$W$10))*1) * IF(D39="D",2,1)</f>
        <v>#REF!</v>
      </c>
      <c r="AP39" s="97" t="e">
        <f t="shared" ca="1" si="39"/>
        <v>#REF!</v>
      </c>
      <c r="AQ39" s="97" t="e">
        <f t="shared" ca="1" si="34"/>
        <v>#REF!</v>
      </c>
      <c r="AR39" s="95" t="e">
        <f ca="1">(((1+(#REF!/100))^((K39)/$W$10))-1)*AP39</f>
        <v>#REF!</v>
      </c>
      <c r="AS39" s="97" t="e">
        <f t="shared" ca="1" si="19"/>
        <v>#REF!</v>
      </c>
      <c r="AT39" s="97" t="e">
        <f t="shared" ca="1" si="35"/>
        <v>#REF!</v>
      </c>
    </row>
    <row r="40" spans="1:49" ht="12.75" customHeight="1" x14ac:dyDescent="0.2">
      <c r="A40" s="115">
        <f t="shared" si="20"/>
        <v>6</v>
      </c>
      <c r="B40" s="115">
        <f t="shared" si="21"/>
        <v>1</v>
      </c>
      <c r="C40" s="124">
        <f t="shared" si="22"/>
        <v>45354</v>
      </c>
      <c r="D40" s="125" t="str">
        <f t="shared" si="0"/>
        <v/>
      </c>
      <c r="E40" s="126">
        <f t="shared" si="23"/>
        <v>6</v>
      </c>
      <c r="F40" s="126">
        <f t="shared" si="36"/>
        <v>6</v>
      </c>
      <c r="G40" s="127">
        <f t="shared" si="24"/>
        <v>360</v>
      </c>
      <c r="H40" s="128">
        <f t="shared" si="1"/>
        <v>87.9</v>
      </c>
      <c r="I40" s="126">
        <f t="shared" si="37"/>
        <v>30</v>
      </c>
      <c r="J40" s="129">
        <f t="shared" si="38"/>
        <v>3335.83</v>
      </c>
      <c r="K40" s="130">
        <f t="shared" si="25"/>
        <v>392.33666666666676</v>
      </c>
      <c r="L40" s="130">
        <f t="shared" si="2"/>
        <v>392.33666666666676</v>
      </c>
      <c r="M40" s="132">
        <f t="shared" si="3"/>
        <v>180.03</v>
      </c>
      <c r="N40" s="131">
        <f t="shared" si="4"/>
        <v>0</v>
      </c>
      <c r="O40" s="131">
        <f t="shared" si="5"/>
        <v>180.03</v>
      </c>
      <c r="P40" s="132">
        <f t="shared" si="6"/>
        <v>572.36666666666679</v>
      </c>
      <c r="Q40" s="133">
        <f t="shared" si="7"/>
        <v>0</v>
      </c>
      <c r="R40" s="133">
        <f t="shared" si="8"/>
        <v>11.68</v>
      </c>
      <c r="S40" s="133"/>
      <c r="T40" s="134">
        <f t="shared" si="26"/>
        <v>0</v>
      </c>
      <c r="U40" s="133">
        <f t="shared" si="9"/>
        <v>11.68</v>
      </c>
      <c r="V40" s="133">
        <f t="shared" si="10"/>
        <v>0</v>
      </c>
      <c r="W40" s="135">
        <f t="shared" si="11"/>
        <v>584.04666666666674</v>
      </c>
      <c r="X40" s="129">
        <f t="shared" si="27"/>
        <v>2943.49</v>
      </c>
      <c r="Y40" s="96">
        <f t="shared" si="12"/>
        <v>0</v>
      </c>
      <c r="Z40" s="96"/>
      <c r="AA40" s="96">
        <f t="shared" si="28"/>
        <v>572.36666666666679</v>
      </c>
      <c r="AB40" s="97">
        <f t="shared" si="29"/>
        <v>180.03</v>
      </c>
      <c r="AC40" s="97">
        <f t="shared" si="30"/>
        <v>11.68</v>
      </c>
      <c r="AD40" s="98">
        <f t="shared" si="31"/>
        <v>0</v>
      </c>
      <c r="AE40" s="98">
        <f t="shared" si="32"/>
        <v>0</v>
      </c>
      <c r="AF40" s="97">
        <f t="shared" si="13"/>
        <v>584.04666666666674</v>
      </c>
      <c r="AG40" s="99">
        <f t="shared" si="14"/>
        <v>591.4</v>
      </c>
      <c r="AH40" s="100">
        <f t="shared" si="15"/>
        <v>45354</v>
      </c>
      <c r="AI40" s="97">
        <f t="shared" si="16"/>
        <v>584.04666666666674</v>
      </c>
      <c r="AJ40" s="11"/>
      <c r="AK40" s="101">
        <f t="shared" si="17"/>
        <v>0</v>
      </c>
      <c r="AL40" s="102">
        <f t="shared" si="18"/>
        <v>0</v>
      </c>
      <c r="AN40" s="94">
        <f t="shared" si="33"/>
        <v>180</v>
      </c>
      <c r="AO40" s="103" t="e">
        <f>(1/((1+(#REF!/100))^(AN40/$W$10))*1) * IF(D40="D",2,1)</f>
        <v>#REF!</v>
      </c>
      <c r="AP40" s="97" t="e">
        <f t="shared" ca="1" si="39"/>
        <v>#REF!</v>
      </c>
      <c r="AQ40" s="97" t="e">
        <f t="shared" ca="1" si="34"/>
        <v>#REF!</v>
      </c>
      <c r="AR40" s="95" t="e">
        <f ca="1">(((1+(#REF!/100))^((K40)/$W$10))-1)*AP40</f>
        <v>#REF!</v>
      </c>
      <c r="AS40" s="97" t="e">
        <f t="shared" ca="1" si="19"/>
        <v>#REF!</v>
      </c>
      <c r="AT40" s="97" t="e">
        <f t="shared" ca="1" si="35"/>
        <v>#REF!</v>
      </c>
    </row>
    <row r="41" spans="1:49" ht="12.75" customHeight="1" x14ac:dyDescent="0.2">
      <c r="A41" s="115">
        <f t="shared" si="20"/>
        <v>7</v>
      </c>
      <c r="B41" s="115">
        <f t="shared" si="21"/>
        <v>1</v>
      </c>
      <c r="C41" s="124">
        <f t="shared" si="22"/>
        <v>45385</v>
      </c>
      <c r="D41" s="125" t="str">
        <f t="shared" si="0"/>
        <v/>
      </c>
      <c r="E41" s="126">
        <f t="shared" si="23"/>
        <v>7</v>
      </c>
      <c r="F41" s="126">
        <f t="shared" si="36"/>
        <v>7</v>
      </c>
      <c r="G41" s="127">
        <f t="shared" si="24"/>
        <v>360</v>
      </c>
      <c r="H41" s="128">
        <f t="shared" si="1"/>
        <v>87.9</v>
      </c>
      <c r="I41" s="126">
        <f t="shared" si="37"/>
        <v>30</v>
      </c>
      <c r="J41" s="129">
        <f t="shared" si="38"/>
        <v>2943.49</v>
      </c>
      <c r="K41" s="130">
        <f t="shared" si="25"/>
        <v>414.8966666666667</v>
      </c>
      <c r="L41" s="130">
        <f t="shared" si="2"/>
        <v>414.8966666666667</v>
      </c>
      <c r="M41" s="132">
        <f t="shared" si="3"/>
        <v>158.85</v>
      </c>
      <c r="N41" s="131">
        <f t="shared" si="4"/>
        <v>0</v>
      </c>
      <c r="O41" s="131">
        <f t="shared" si="5"/>
        <v>158.85</v>
      </c>
      <c r="P41" s="132">
        <f t="shared" si="6"/>
        <v>573.74666666666667</v>
      </c>
      <c r="Q41" s="133">
        <f t="shared" si="7"/>
        <v>0</v>
      </c>
      <c r="R41" s="133">
        <f t="shared" si="8"/>
        <v>10.3</v>
      </c>
      <c r="S41" s="133"/>
      <c r="T41" s="134">
        <f t="shared" si="26"/>
        <v>0</v>
      </c>
      <c r="U41" s="133">
        <f t="shared" si="9"/>
        <v>10.3</v>
      </c>
      <c r="V41" s="133">
        <f t="shared" si="10"/>
        <v>0</v>
      </c>
      <c r="W41" s="135">
        <f t="shared" si="11"/>
        <v>584.04666666666662</v>
      </c>
      <c r="X41" s="129">
        <f t="shared" si="27"/>
        <v>2528.59</v>
      </c>
      <c r="Y41" s="96">
        <f t="shared" si="12"/>
        <v>0</v>
      </c>
      <c r="Z41" s="96"/>
      <c r="AA41" s="96">
        <f t="shared" si="28"/>
        <v>573.74666666666667</v>
      </c>
      <c r="AB41" s="97">
        <f t="shared" si="29"/>
        <v>158.85</v>
      </c>
      <c r="AC41" s="97">
        <f t="shared" si="30"/>
        <v>10.3</v>
      </c>
      <c r="AD41" s="98">
        <f t="shared" si="31"/>
        <v>0</v>
      </c>
      <c r="AE41" s="98">
        <f t="shared" si="32"/>
        <v>0</v>
      </c>
      <c r="AF41" s="97">
        <f t="shared" si="13"/>
        <v>584.04666666666662</v>
      </c>
      <c r="AG41" s="99">
        <f t="shared" si="14"/>
        <v>590.02</v>
      </c>
      <c r="AH41" s="100">
        <f t="shared" si="15"/>
        <v>45385</v>
      </c>
      <c r="AI41" s="97">
        <f t="shared" si="16"/>
        <v>584.04666666666662</v>
      </c>
      <c r="AJ41" s="11"/>
      <c r="AK41" s="101">
        <f t="shared" si="17"/>
        <v>0</v>
      </c>
      <c r="AL41" s="102">
        <f t="shared" si="18"/>
        <v>0</v>
      </c>
      <c r="AN41" s="94">
        <f t="shared" si="33"/>
        <v>210</v>
      </c>
      <c r="AO41" s="103" t="e">
        <f>(1/((1+(#REF!/100))^(AN41/$W$10))*1) * IF(D41="D",2,1)</f>
        <v>#REF!</v>
      </c>
      <c r="AP41" s="97" t="e">
        <f t="shared" ca="1" si="39"/>
        <v>#REF!</v>
      </c>
      <c r="AQ41" s="97" t="e">
        <f t="shared" ca="1" si="34"/>
        <v>#REF!</v>
      </c>
      <c r="AR41" s="95" t="e">
        <f ca="1">(((1+(#REF!/100))^((K41)/$W$10))-1)*AP41</f>
        <v>#REF!</v>
      </c>
      <c r="AS41" s="97" t="e">
        <f t="shared" ca="1" si="19"/>
        <v>#REF!</v>
      </c>
      <c r="AT41" s="97" t="e">
        <f t="shared" ca="1" si="35"/>
        <v>#REF!</v>
      </c>
    </row>
    <row r="42" spans="1:49" ht="12.75" customHeight="1" x14ac:dyDescent="0.2">
      <c r="A42" s="115">
        <f t="shared" si="20"/>
        <v>8</v>
      </c>
      <c r="B42" s="115">
        <f t="shared" si="21"/>
        <v>1</v>
      </c>
      <c r="C42" s="124">
        <f t="shared" si="22"/>
        <v>45415</v>
      </c>
      <c r="D42" s="125" t="str">
        <f t="shared" si="0"/>
        <v/>
      </c>
      <c r="E42" s="126">
        <f t="shared" si="23"/>
        <v>8</v>
      </c>
      <c r="F42" s="126">
        <f t="shared" si="36"/>
        <v>8</v>
      </c>
      <c r="G42" s="127">
        <f t="shared" si="24"/>
        <v>360</v>
      </c>
      <c r="H42" s="128">
        <f t="shared" si="1"/>
        <v>87.9</v>
      </c>
      <c r="I42" s="126">
        <f t="shared" si="37"/>
        <v>30</v>
      </c>
      <c r="J42" s="129">
        <f t="shared" si="38"/>
        <v>2528.59</v>
      </c>
      <c r="K42" s="130">
        <f t="shared" si="25"/>
        <v>438.73666666666668</v>
      </c>
      <c r="L42" s="130">
        <f t="shared" si="2"/>
        <v>438.73666666666668</v>
      </c>
      <c r="M42" s="132">
        <f t="shared" si="3"/>
        <v>136.46</v>
      </c>
      <c r="N42" s="131">
        <f t="shared" si="4"/>
        <v>0</v>
      </c>
      <c r="O42" s="131">
        <f t="shared" si="5"/>
        <v>136.46</v>
      </c>
      <c r="P42" s="132">
        <f t="shared" si="6"/>
        <v>575.19666666666672</v>
      </c>
      <c r="Q42" s="133">
        <f t="shared" si="7"/>
        <v>0</v>
      </c>
      <c r="R42" s="133">
        <f t="shared" si="8"/>
        <v>8.85</v>
      </c>
      <c r="S42" s="133"/>
      <c r="T42" s="134">
        <f t="shared" si="26"/>
        <v>0</v>
      </c>
      <c r="U42" s="133">
        <f t="shared" si="9"/>
        <v>8.85</v>
      </c>
      <c r="V42" s="133">
        <f t="shared" si="10"/>
        <v>0</v>
      </c>
      <c r="W42" s="135">
        <f t="shared" si="11"/>
        <v>584.04666666666674</v>
      </c>
      <c r="X42" s="129">
        <f t="shared" si="27"/>
        <v>2089.85</v>
      </c>
      <c r="Y42" s="96">
        <f t="shared" si="12"/>
        <v>0</v>
      </c>
      <c r="Z42" s="96"/>
      <c r="AA42" s="96">
        <f t="shared" si="28"/>
        <v>575.19666666666672</v>
      </c>
      <c r="AB42" s="97">
        <f t="shared" si="29"/>
        <v>136.46</v>
      </c>
      <c r="AC42" s="97">
        <f t="shared" si="30"/>
        <v>8.85</v>
      </c>
      <c r="AD42" s="98">
        <f t="shared" si="31"/>
        <v>0</v>
      </c>
      <c r="AE42" s="98">
        <f t="shared" si="32"/>
        <v>0</v>
      </c>
      <c r="AF42" s="97">
        <f t="shared" si="13"/>
        <v>584.04666666666674</v>
      </c>
      <c r="AG42" s="99">
        <f t="shared" si="14"/>
        <v>588.57000000000005</v>
      </c>
      <c r="AH42" s="100">
        <f t="shared" si="15"/>
        <v>45415</v>
      </c>
      <c r="AI42" s="97">
        <f t="shared" si="16"/>
        <v>584.04666666666674</v>
      </c>
      <c r="AJ42" s="11"/>
      <c r="AK42" s="101">
        <f t="shared" si="17"/>
        <v>0</v>
      </c>
      <c r="AL42" s="102">
        <f t="shared" si="18"/>
        <v>0</v>
      </c>
      <c r="AN42" s="94">
        <f t="shared" si="33"/>
        <v>240</v>
      </c>
      <c r="AO42" s="103" t="e">
        <f>(1/((1+(#REF!/100))^(AN42/$W$10))*1) * IF(D42="D",2,1)</f>
        <v>#REF!</v>
      </c>
      <c r="AP42" s="97" t="e">
        <f t="shared" ca="1" si="39"/>
        <v>#REF!</v>
      </c>
      <c r="AQ42" s="97" t="e">
        <f t="shared" ca="1" si="34"/>
        <v>#REF!</v>
      </c>
      <c r="AR42" s="95" t="e">
        <f ca="1">(((1+(#REF!/100))^((K42)/$W$10))-1)*AP42</f>
        <v>#REF!</v>
      </c>
      <c r="AS42" s="97" t="e">
        <f t="shared" ca="1" si="19"/>
        <v>#REF!</v>
      </c>
      <c r="AT42" s="97" t="e">
        <f t="shared" ca="1" si="35"/>
        <v>#REF!</v>
      </c>
    </row>
    <row r="43" spans="1:49" ht="12.75" customHeight="1" x14ac:dyDescent="0.2">
      <c r="A43" s="115">
        <f t="shared" si="20"/>
        <v>9</v>
      </c>
      <c r="B43" s="115">
        <f t="shared" si="21"/>
        <v>1</v>
      </c>
      <c r="C43" s="124">
        <f t="shared" si="22"/>
        <v>45446</v>
      </c>
      <c r="D43" s="125" t="str">
        <f t="shared" si="0"/>
        <v/>
      </c>
      <c r="E43" s="126">
        <f t="shared" si="23"/>
        <v>9</v>
      </c>
      <c r="F43" s="126">
        <f t="shared" si="36"/>
        <v>9</v>
      </c>
      <c r="G43" s="127">
        <f t="shared" si="24"/>
        <v>360</v>
      </c>
      <c r="H43" s="128">
        <f t="shared" si="1"/>
        <v>87.9</v>
      </c>
      <c r="I43" s="126">
        <f t="shared" si="37"/>
        <v>30</v>
      </c>
      <c r="J43" s="129">
        <f t="shared" si="38"/>
        <v>2089.85</v>
      </c>
      <c r="K43" s="130">
        <f t="shared" si="25"/>
        <v>463.95666666666676</v>
      </c>
      <c r="L43" s="130">
        <f t="shared" si="2"/>
        <v>463.95666666666676</v>
      </c>
      <c r="M43" s="132">
        <f t="shared" si="3"/>
        <v>112.78</v>
      </c>
      <c r="N43" s="131">
        <f t="shared" si="4"/>
        <v>0</v>
      </c>
      <c r="O43" s="131">
        <f t="shared" si="5"/>
        <v>112.78</v>
      </c>
      <c r="P43" s="132">
        <f t="shared" si="6"/>
        <v>576.73666666666679</v>
      </c>
      <c r="Q43" s="133">
        <f t="shared" si="7"/>
        <v>0</v>
      </c>
      <c r="R43" s="133">
        <f t="shared" si="8"/>
        <v>7.31</v>
      </c>
      <c r="S43" s="133"/>
      <c r="T43" s="134">
        <f t="shared" si="26"/>
        <v>0</v>
      </c>
      <c r="U43" s="133">
        <f t="shared" si="9"/>
        <v>7.31</v>
      </c>
      <c r="V43" s="133">
        <f t="shared" si="10"/>
        <v>0</v>
      </c>
      <c r="W43" s="135">
        <f t="shared" si="11"/>
        <v>584.04666666666674</v>
      </c>
      <c r="X43" s="129">
        <f t="shared" si="27"/>
        <v>1625.89</v>
      </c>
      <c r="Y43" s="96">
        <f t="shared" si="12"/>
        <v>0</v>
      </c>
      <c r="Z43" s="96"/>
      <c r="AA43" s="96">
        <f t="shared" si="28"/>
        <v>576.73666666666679</v>
      </c>
      <c r="AB43" s="97">
        <f t="shared" si="29"/>
        <v>112.78</v>
      </c>
      <c r="AC43" s="97">
        <f t="shared" si="30"/>
        <v>7.31</v>
      </c>
      <c r="AD43" s="98">
        <f t="shared" si="31"/>
        <v>0</v>
      </c>
      <c r="AE43" s="98">
        <f t="shared" si="32"/>
        <v>0</v>
      </c>
      <c r="AF43" s="97">
        <f t="shared" si="13"/>
        <v>584.04666666666674</v>
      </c>
      <c r="AG43" s="99">
        <f t="shared" si="14"/>
        <v>587.03</v>
      </c>
      <c r="AH43" s="100">
        <f t="shared" si="15"/>
        <v>45446</v>
      </c>
      <c r="AI43" s="97">
        <f t="shared" si="16"/>
        <v>584.04666666666674</v>
      </c>
      <c r="AJ43" s="11"/>
      <c r="AK43" s="101">
        <f t="shared" si="17"/>
        <v>0</v>
      </c>
      <c r="AL43" s="102">
        <f t="shared" si="18"/>
        <v>0</v>
      </c>
      <c r="AN43" s="94">
        <f t="shared" si="33"/>
        <v>270</v>
      </c>
      <c r="AO43" s="103" t="e">
        <f>(1/((1+(#REF!/100))^(AN43/$W$10))*1) * IF(D43="D",2,1)</f>
        <v>#REF!</v>
      </c>
      <c r="AP43" s="97" t="e">
        <f t="shared" ca="1" si="39"/>
        <v>#REF!</v>
      </c>
      <c r="AQ43" s="97" t="e">
        <f t="shared" ca="1" si="34"/>
        <v>#REF!</v>
      </c>
      <c r="AR43" s="95" t="e">
        <f ca="1">(((1+(#REF!/100))^((K43)/$W$10))-1)*AP43</f>
        <v>#REF!</v>
      </c>
      <c r="AS43" s="97" t="e">
        <f t="shared" ca="1" si="19"/>
        <v>#REF!</v>
      </c>
      <c r="AT43" s="97" t="e">
        <f t="shared" ca="1" si="35"/>
        <v>#REF!</v>
      </c>
    </row>
    <row r="44" spans="1:49" ht="12.75" customHeight="1" x14ac:dyDescent="0.2">
      <c r="A44" s="115">
        <f t="shared" si="20"/>
        <v>10</v>
      </c>
      <c r="B44" s="115">
        <f t="shared" si="21"/>
        <v>1</v>
      </c>
      <c r="C44" s="124">
        <f t="shared" si="22"/>
        <v>45476</v>
      </c>
      <c r="D44" s="125" t="str">
        <f t="shared" si="0"/>
        <v/>
      </c>
      <c r="E44" s="126">
        <f t="shared" si="23"/>
        <v>10</v>
      </c>
      <c r="F44" s="126">
        <f t="shared" si="36"/>
        <v>10</v>
      </c>
      <c r="G44" s="127">
        <f t="shared" si="24"/>
        <v>360</v>
      </c>
      <c r="H44" s="128">
        <f t="shared" si="1"/>
        <v>87.9</v>
      </c>
      <c r="I44" s="126">
        <f t="shared" si="37"/>
        <v>30</v>
      </c>
      <c r="J44" s="129">
        <f t="shared" si="38"/>
        <v>1625.89</v>
      </c>
      <c r="K44" s="130">
        <f t="shared" si="25"/>
        <v>490.60666666666674</v>
      </c>
      <c r="L44" s="130">
        <f t="shared" si="2"/>
        <v>490.60666666666674</v>
      </c>
      <c r="M44" s="132">
        <f t="shared" si="3"/>
        <v>87.75</v>
      </c>
      <c r="N44" s="131">
        <f t="shared" si="4"/>
        <v>0</v>
      </c>
      <c r="O44" s="131">
        <f t="shared" si="5"/>
        <v>87.75</v>
      </c>
      <c r="P44" s="132">
        <f t="shared" si="6"/>
        <v>578.3566666666668</v>
      </c>
      <c r="Q44" s="133">
        <f t="shared" si="7"/>
        <v>0</v>
      </c>
      <c r="R44" s="133">
        <f t="shared" si="8"/>
        <v>5.69</v>
      </c>
      <c r="S44" s="133"/>
      <c r="T44" s="134">
        <f t="shared" si="26"/>
        <v>0</v>
      </c>
      <c r="U44" s="133">
        <f t="shared" si="9"/>
        <v>5.69</v>
      </c>
      <c r="V44" s="133">
        <f t="shared" si="10"/>
        <v>0</v>
      </c>
      <c r="W44" s="135">
        <f t="shared" si="11"/>
        <v>584.04666666666685</v>
      </c>
      <c r="X44" s="129">
        <f t="shared" si="27"/>
        <v>1135.28</v>
      </c>
      <c r="Y44" s="96">
        <f t="shared" si="12"/>
        <v>0</v>
      </c>
      <c r="Z44" s="96"/>
      <c r="AA44" s="96">
        <f t="shared" si="28"/>
        <v>578.3566666666668</v>
      </c>
      <c r="AB44" s="97">
        <f t="shared" si="29"/>
        <v>87.75</v>
      </c>
      <c r="AC44" s="97">
        <f t="shared" si="30"/>
        <v>5.69</v>
      </c>
      <c r="AD44" s="98">
        <f t="shared" si="31"/>
        <v>0</v>
      </c>
      <c r="AE44" s="98">
        <f t="shared" si="32"/>
        <v>0</v>
      </c>
      <c r="AF44" s="97">
        <f t="shared" si="13"/>
        <v>584.04666666666685</v>
      </c>
      <c r="AG44" s="99">
        <f t="shared" si="14"/>
        <v>585.41000000000008</v>
      </c>
      <c r="AH44" s="100">
        <f t="shared" si="15"/>
        <v>45476</v>
      </c>
      <c r="AI44" s="97">
        <f t="shared" si="16"/>
        <v>584.04666666666685</v>
      </c>
      <c r="AJ44" s="11"/>
      <c r="AK44" s="101">
        <f t="shared" si="17"/>
        <v>0</v>
      </c>
      <c r="AL44" s="102">
        <f t="shared" si="18"/>
        <v>0</v>
      </c>
      <c r="AM44" s="52"/>
      <c r="AN44" s="94">
        <f t="shared" si="33"/>
        <v>300</v>
      </c>
      <c r="AO44" s="103" t="e">
        <f>(1/((1+(#REF!/100))^(AN44/$W$10))*1) * IF(D44="D",2,1)</f>
        <v>#REF!</v>
      </c>
      <c r="AP44" s="97" t="e">
        <f t="shared" ca="1" si="39"/>
        <v>#REF!</v>
      </c>
      <c r="AQ44" s="97" t="e">
        <f t="shared" ca="1" si="34"/>
        <v>#REF!</v>
      </c>
      <c r="AR44" s="95" t="e">
        <f ca="1">(((1+(#REF!/100))^((K44)/$W$10))-1)*AP44</f>
        <v>#REF!</v>
      </c>
      <c r="AS44" s="97" t="e">
        <f t="shared" ca="1" si="19"/>
        <v>#REF!</v>
      </c>
      <c r="AT44" s="97" t="e">
        <f t="shared" ca="1" si="35"/>
        <v>#REF!</v>
      </c>
    </row>
    <row r="45" spans="1:49" ht="12.75" customHeight="1" x14ac:dyDescent="0.2">
      <c r="A45" s="115">
        <f t="shared" si="20"/>
        <v>11</v>
      </c>
      <c r="B45" s="115">
        <f t="shared" si="21"/>
        <v>1</v>
      </c>
      <c r="C45" s="124">
        <f t="shared" si="22"/>
        <v>45507</v>
      </c>
      <c r="D45" s="125" t="str">
        <f t="shared" si="0"/>
        <v/>
      </c>
      <c r="E45" s="126">
        <f t="shared" si="23"/>
        <v>11</v>
      </c>
      <c r="F45" s="126">
        <f t="shared" si="36"/>
        <v>11</v>
      </c>
      <c r="G45" s="127">
        <f t="shared" si="24"/>
        <v>360</v>
      </c>
      <c r="H45" s="128">
        <f t="shared" si="1"/>
        <v>87.9</v>
      </c>
      <c r="I45" s="126">
        <f t="shared" si="37"/>
        <v>30</v>
      </c>
      <c r="J45" s="129">
        <f t="shared" si="38"/>
        <v>1135.28</v>
      </c>
      <c r="K45" s="130">
        <f t="shared" si="25"/>
        <v>518.80666666666673</v>
      </c>
      <c r="L45" s="130">
        <f t="shared" si="2"/>
        <v>518.80666666666673</v>
      </c>
      <c r="M45" s="132">
        <f t="shared" si="3"/>
        <v>61.27</v>
      </c>
      <c r="N45" s="131">
        <f t="shared" si="4"/>
        <v>0</v>
      </c>
      <c r="O45" s="131">
        <f t="shared" si="5"/>
        <v>61.27</v>
      </c>
      <c r="P45" s="132">
        <f t="shared" si="6"/>
        <v>580.07666666666671</v>
      </c>
      <c r="Q45" s="133">
        <f t="shared" si="7"/>
        <v>0</v>
      </c>
      <c r="R45" s="133">
        <f t="shared" si="8"/>
        <v>3.97</v>
      </c>
      <c r="S45" s="133"/>
      <c r="T45" s="134">
        <f t="shared" si="26"/>
        <v>0</v>
      </c>
      <c r="U45" s="133">
        <f t="shared" si="9"/>
        <v>3.97</v>
      </c>
      <c r="V45" s="133">
        <f t="shared" si="10"/>
        <v>0</v>
      </c>
      <c r="W45" s="135">
        <f t="shared" si="11"/>
        <v>584.04666666666674</v>
      </c>
      <c r="X45" s="129">
        <f t="shared" si="27"/>
        <v>616.47</v>
      </c>
      <c r="Y45" s="96">
        <f t="shared" si="12"/>
        <v>0</v>
      </c>
      <c r="Z45" s="96"/>
      <c r="AA45" s="96">
        <f t="shared" si="28"/>
        <v>580.07666666666671</v>
      </c>
      <c r="AB45" s="97">
        <f t="shared" si="29"/>
        <v>61.27</v>
      </c>
      <c r="AC45" s="97">
        <f t="shared" si="30"/>
        <v>3.97</v>
      </c>
      <c r="AD45" s="98">
        <f t="shared" si="31"/>
        <v>0</v>
      </c>
      <c r="AE45" s="98">
        <f t="shared" si="32"/>
        <v>0</v>
      </c>
      <c r="AF45" s="97">
        <f t="shared" si="13"/>
        <v>584.04666666666674</v>
      </c>
      <c r="AG45" s="99">
        <f t="shared" si="14"/>
        <v>583.69000000000005</v>
      </c>
      <c r="AH45" s="100">
        <f t="shared" si="15"/>
        <v>45507</v>
      </c>
      <c r="AI45" s="97">
        <f t="shared" si="16"/>
        <v>584.04666666666674</v>
      </c>
      <c r="AJ45" s="11"/>
      <c r="AK45" s="101">
        <f t="shared" si="17"/>
        <v>0</v>
      </c>
      <c r="AL45" s="102">
        <f t="shared" si="18"/>
        <v>0</v>
      </c>
      <c r="AM45" s="52"/>
      <c r="AN45" s="94">
        <f t="shared" si="33"/>
        <v>330</v>
      </c>
      <c r="AO45" s="103" t="e">
        <f>(1/((1+(#REF!/100))^(AN45/$W$10))*1) * IF(D45="D",2,1)</f>
        <v>#REF!</v>
      </c>
      <c r="AP45" s="97" t="e">
        <f t="shared" ca="1" si="39"/>
        <v>#REF!</v>
      </c>
      <c r="AQ45" s="97" t="e">
        <f t="shared" ca="1" si="34"/>
        <v>#REF!</v>
      </c>
      <c r="AR45" s="95" t="e">
        <f ca="1">(((1+(#REF!/100))^((K45)/$W$10))-1)*AP45</f>
        <v>#REF!</v>
      </c>
      <c r="AS45" s="97" t="e">
        <f t="shared" ca="1" si="19"/>
        <v>#REF!</v>
      </c>
      <c r="AT45" s="97" t="e">
        <f t="shared" ca="1" si="35"/>
        <v>#REF!</v>
      </c>
    </row>
    <row r="46" spans="1:49" ht="12.75" customHeight="1" x14ac:dyDescent="0.2">
      <c r="A46" s="115">
        <f t="shared" si="20"/>
        <v>12</v>
      </c>
      <c r="B46" s="115">
        <f t="shared" si="21"/>
        <v>1</v>
      </c>
      <c r="C46" s="124">
        <f t="shared" si="22"/>
        <v>45538</v>
      </c>
      <c r="D46" s="125" t="str">
        <f t="shared" si="0"/>
        <v/>
      </c>
      <c r="E46" s="126">
        <f t="shared" si="23"/>
        <v>12</v>
      </c>
      <c r="F46" s="126">
        <f t="shared" si="36"/>
        <v>12</v>
      </c>
      <c r="G46" s="127">
        <f t="shared" si="24"/>
        <v>360</v>
      </c>
      <c r="H46" s="128">
        <f t="shared" si="1"/>
        <v>87.9</v>
      </c>
      <c r="I46" s="126">
        <f t="shared" si="37"/>
        <v>30</v>
      </c>
      <c r="J46" s="129">
        <f t="shared" si="38"/>
        <v>616.47</v>
      </c>
      <c r="K46" s="130">
        <f t="shared" si="25"/>
        <v>548.61666666666679</v>
      </c>
      <c r="L46" s="130">
        <f>X45</f>
        <v>616.47</v>
      </c>
      <c r="M46" s="132">
        <f>IF(B46="","",IF($J$26+$R$31&lt;ROUND(ROUND(J46*(((1+(H46/100))^(I46/G46))-1),4),2),$J$26+$R$31 +-0.01,IF(ROUND(ROUND(J46*(((1+(H46/100))^(I46/G46))-1),4),2)&gt;$J$26,$J$26+ -0.01,ROUND(ROUND(J46*(((1+(H46/100))^(I46/G46))-1),4),2))))</f>
        <v>33.270000000000003</v>
      </c>
      <c r="N46" s="131">
        <f t="shared" si="4"/>
        <v>0</v>
      </c>
      <c r="O46" s="131">
        <f t="shared" si="5"/>
        <v>33.270000000000003</v>
      </c>
      <c r="P46" s="132">
        <f t="shared" si="6"/>
        <v>581.88666666666677</v>
      </c>
      <c r="Q46" s="133">
        <f t="shared" si="7"/>
        <v>0</v>
      </c>
      <c r="R46" s="133">
        <f t="shared" si="8"/>
        <v>2.16</v>
      </c>
      <c r="S46" s="133"/>
      <c r="T46" s="134">
        <f t="shared" si="26"/>
        <v>0</v>
      </c>
      <c r="U46" s="133">
        <f t="shared" si="9"/>
        <v>2.16</v>
      </c>
      <c r="V46" s="133">
        <f t="shared" si="10"/>
        <v>0</v>
      </c>
      <c r="W46" s="135">
        <f>IF(B46="","",P46+Q46+R46+S46+T46+V46)</f>
        <v>584.04666666666674</v>
      </c>
      <c r="X46" s="129">
        <f t="shared" si="27"/>
        <v>0</v>
      </c>
      <c r="Y46" s="96">
        <f t="shared" si="12"/>
        <v>0</v>
      </c>
      <c r="Z46" s="96"/>
      <c r="AA46" s="96">
        <f t="shared" si="28"/>
        <v>649.74</v>
      </c>
      <c r="AB46" s="97">
        <f t="shared" si="29"/>
        <v>33.270000000000003</v>
      </c>
      <c r="AC46" s="97">
        <f t="shared" si="30"/>
        <v>2.16</v>
      </c>
      <c r="AD46" s="98">
        <f t="shared" si="31"/>
        <v>0</v>
      </c>
      <c r="AE46" s="98">
        <f t="shared" si="32"/>
        <v>0</v>
      </c>
      <c r="AF46" s="97">
        <f t="shared" si="13"/>
        <v>584.04666666666674</v>
      </c>
      <c r="AG46" s="99">
        <f t="shared" si="14"/>
        <v>581.88</v>
      </c>
      <c r="AH46" s="100">
        <f t="shared" si="15"/>
        <v>45538</v>
      </c>
      <c r="AI46" s="97">
        <f t="shared" si="16"/>
        <v>584.04666666666674</v>
      </c>
      <c r="AJ46" s="11"/>
      <c r="AK46" s="101">
        <f t="shared" si="17"/>
        <v>0</v>
      </c>
      <c r="AL46" s="102">
        <f t="shared" si="18"/>
        <v>0</v>
      </c>
      <c r="AM46" s="52"/>
      <c r="AN46" s="94">
        <f t="shared" si="33"/>
        <v>360</v>
      </c>
      <c r="AO46" s="103" t="e">
        <f>(1/((1+(#REF!/100))^(AN46/$W$10))*1) * IF(D46="D",2,1)</f>
        <v>#REF!</v>
      </c>
      <c r="AP46" s="97" t="e">
        <f t="shared" ca="1" si="39"/>
        <v>#REF!</v>
      </c>
      <c r="AQ46" s="97" t="e">
        <f t="shared" ca="1" si="34"/>
        <v>#REF!</v>
      </c>
      <c r="AR46" s="95" t="e">
        <f ca="1">(((1+(#REF!/100))^((K46)/$W$10))-1)*AP46</f>
        <v>#REF!</v>
      </c>
      <c r="AS46" s="97" t="e">
        <f t="shared" ca="1" si="19"/>
        <v>#REF!</v>
      </c>
      <c r="AT46" s="97" t="e">
        <f t="shared" ca="1" si="35"/>
        <v>#REF!</v>
      </c>
    </row>
    <row r="47" spans="1:49" ht="12.75" customHeight="1" x14ac:dyDescent="0.2">
      <c r="A47" s="115" t="str">
        <f t="shared" si="20"/>
        <v/>
      </c>
      <c r="B47" s="115" t="str">
        <f t="shared" si="21"/>
        <v/>
      </c>
      <c r="C47" s="124" t="str">
        <f t="shared" si="22"/>
        <v/>
      </c>
      <c r="D47" s="125" t="str">
        <f t="shared" si="0"/>
        <v/>
      </c>
      <c r="E47" s="126" t="str">
        <f t="shared" si="23"/>
        <v/>
      </c>
      <c r="F47" s="126" t="str">
        <f t="shared" si="36"/>
        <v/>
      </c>
      <c r="G47" s="127" t="str">
        <f t="shared" si="24"/>
        <v/>
      </c>
      <c r="H47" s="128" t="str">
        <f t="shared" si="1"/>
        <v/>
      </c>
      <c r="I47" s="126" t="str">
        <f t="shared" si="37"/>
        <v/>
      </c>
      <c r="J47" s="129" t="str">
        <f t="shared" si="38"/>
        <v/>
      </c>
      <c r="K47" s="130" t="str">
        <f t="shared" si="25"/>
        <v/>
      </c>
      <c r="L47" s="130" t="str">
        <f t="shared" ref="L47:L57" si="40">K47</f>
        <v/>
      </c>
      <c r="M47" s="132" t="str">
        <f t="shared" si="3"/>
        <v/>
      </c>
      <c r="N47" s="131" t="str">
        <f t="shared" si="4"/>
        <v/>
      </c>
      <c r="O47" s="131" t="str">
        <f t="shared" si="5"/>
        <v/>
      </c>
      <c r="P47" s="132" t="str">
        <f t="shared" si="6"/>
        <v/>
      </c>
      <c r="Q47" s="133" t="str">
        <f t="shared" si="7"/>
        <v/>
      </c>
      <c r="R47" s="133" t="str">
        <f t="shared" si="8"/>
        <v/>
      </c>
      <c r="S47" s="133"/>
      <c r="T47" s="134" t="str">
        <f t="shared" si="26"/>
        <v/>
      </c>
      <c r="U47" s="133" t="str">
        <f t="shared" si="9"/>
        <v/>
      </c>
      <c r="V47" s="133" t="str">
        <f t="shared" si="10"/>
        <v/>
      </c>
      <c r="W47" s="135" t="str">
        <f>IF(B47="","",P47+Q47+R47+S47+T47+V47)</f>
        <v/>
      </c>
      <c r="X47" s="129" t="str">
        <f t="shared" si="27"/>
        <v/>
      </c>
      <c r="Y47" s="96" t="str">
        <f t="shared" si="12"/>
        <v/>
      </c>
      <c r="Z47" s="104"/>
      <c r="AA47" s="96">
        <f t="shared" si="28"/>
        <v>0</v>
      </c>
      <c r="AB47" s="97" t="str">
        <f t="shared" si="29"/>
        <v/>
      </c>
      <c r="AC47" s="101" t="str">
        <f t="shared" si="30"/>
        <v/>
      </c>
      <c r="AD47" s="105">
        <f t="shared" si="31"/>
        <v>0</v>
      </c>
      <c r="AE47" s="105" t="str">
        <f t="shared" si="32"/>
        <v/>
      </c>
      <c r="AF47" s="97" t="str">
        <f t="shared" si="13"/>
        <v/>
      </c>
      <c r="AG47" s="99">
        <f t="shared" si="14"/>
        <v>0</v>
      </c>
      <c r="AH47" s="100">
        <f>+IF(C47="",0,C47)</f>
        <v>0</v>
      </c>
      <c r="AI47" s="97">
        <f>+IF(AF47="",0,AF47)</f>
        <v>0</v>
      </c>
      <c r="AJ47" s="11"/>
      <c r="AK47" s="101">
        <f t="shared" si="17"/>
        <v>0</v>
      </c>
      <c r="AL47" s="102">
        <f t="shared" si="18"/>
        <v>0</v>
      </c>
      <c r="AM47" s="52"/>
      <c r="AN47" s="94" t="e">
        <f t="shared" si="33"/>
        <v>#VALUE!</v>
      </c>
      <c r="AO47" s="103" t="e">
        <f>(1/((1+(#REF!/100))^(AN47/$W$10))*1) * IF(D47="D",2,1)</f>
        <v>#REF!</v>
      </c>
      <c r="AP47" s="97" t="e">
        <f t="shared" ca="1" si="39"/>
        <v>#REF!</v>
      </c>
      <c r="AQ47" s="97" t="e">
        <f t="shared" ca="1" si="34"/>
        <v>#REF!</v>
      </c>
      <c r="AR47" s="95" t="e">
        <f ca="1">(((1+(#REF!/100))^((K47)/$W$10))-1)*AP47</f>
        <v>#REF!</v>
      </c>
      <c r="AS47" s="97" t="e">
        <f t="shared" ca="1" si="19"/>
        <v>#REF!</v>
      </c>
      <c r="AT47" s="97" t="e">
        <f t="shared" ca="1" si="35"/>
        <v>#REF!</v>
      </c>
    </row>
    <row r="48" spans="1:49" ht="12.75" customHeight="1" x14ac:dyDescent="0.2">
      <c r="A48" s="115" t="str">
        <f t="shared" si="20"/>
        <v/>
      </c>
      <c r="B48" s="115" t="str">
        <f t="shared" si="21"/>
        <v/>
      </c>
      <c r="C48" s="124" t="str">
        <f t="shared" si="22"/>
        <v/>
      </c>
      <c r="D48" s="125" t="str">
        <f t="shared" si="0"/>
        <v/>
      </c>
      <c r="E48" s="126" t="str">
        <f t="shared" si="23"/>
        <v/>
      </c>
      <c r="F48" s="126" t="str">
        <f t="shared" si="36"/>
        <v/>
      </c>
      <c r="G48" s="127" t="str">
        <f t="shared" si="24"/>
        <v/>
      </c>
      <c r="H48" s="128" t="str">
        <f t="shared" si="1"/>
        <v/>
      </c>
      <c r="I48" s="126" t="str">
        <f t="shared" si="37"/>
        <v/>
      </c>
      <c r="J48" s="129" t="str">
        <f t="shared" si="38"/>
        <v/>
      </c>
      <c r="K48" s="130" t="str">
        <f t="shared" si="25"/>
        <v/>
      </c>
      <c r="L48" s="130" t="str">
        <f t="shared" si="40"/>
        <v/>
      </c>
      <c r="M48" s="132" t="str">
        <f t="shared" si="3"/>
        <v/>
      </c>
      <c r="N48" s="131" t="str">
        <f t="shared" si="4"/>
        <v/>
      </c>
      <c r="O48" s="131" t="str">
        <f t="shared" si="5"/>
        <v/>
      </c>
      <c r="P48" s="132" t="str">
        <f t="shared" si="6"/>
        <v/>
      </c>
      <c r="Q48" s="133" t="str">
        <f t="shared" si="7"/>
        <v/>
      </c>
      <c r="R48" s="133" t="str">
        <f t="shared" si="8"/>
        <v/>
      </c>
      <c r="S48" s="133"/>
      <c r="T48" s="134" t="str">
        <f t="shared" si="26"/>
        <v/>
      </c>
      <c r="U48" s="133" t="str">
        <f t="shared" si="9"/>
        <v/>
      </c>
      <c r="V48" s="133" t="str">
        <f t="shared" si="10"/>
        <v/>
      </c>
      <c r="W48" s="135" t="str">
        <f t="shared" si="11"/>
        <v/>
      </c>
      <c r="X48" s="129" t="str">
        <f t="shared" si="27"/>
        <v/>
      </c>
      <c r="Y48" s="96" t="str">
        <f t="shared" si="12"/>
        <v/>
      </c>
      <c r="Z48" s="96"/>
      <c r="AA48" s="96">
        <f t="shared" si="28"/>
        <v>0</v>
      </c>
      <c r="AB48" s="97" t="str">
        <f t="shared" si="29"/>
        <v/>
      </c>
      <c r="AC48" s="97" t="str">
        <f t="shared" si="30"/>
        <v/>
      </c>
      <c r="AD48" s="98">
        <f t="shared" si="31"/>
        <v>0</v>
      </c>
      <c r="AE48" s="98" t="str">
        <f t="shared" si="32"/>
        <v/>
      </c>
      <c r="AF48" s="97" t="str">
        <f t="shared" si="13"/>
        <v/>
      </c>
      <c r="AG48" s="99">
        <f t="shared" si="14"/>
        <v>0</v>
      </c>
      <c r="AH48" s="100">
        <f t="shared" ref="AH48:AH74" si="41">+IF(C48="",0,C48)</f>
        <v>0</v>
      </c>
      <c r="AI48" s="97">
        <f t="shared" ref="AI48:AI74" si="42">+IF(AF48="",0,AF48)</f>
        <v>0</v>
      </c>
      <c r="AJ48" s="11"/>
      <c r="AK48" s="101">
        <f t="shared" si="17"/>
        <v>0</v>
      </c>
      <c r="AL48" s="102">
        <f t="shared" si="18"/>
        <v>0</v>
      </c>
      <c r="AM48" s="52"/>
      <c r="AN48" s="94" t="e">
        <f t="shared" si="33"/>
        <v>#VALUE!</v>
      </c>
      <c r="AO48" s="103" t="e">
        <f>(1/((1+(#REF!/100))^(AN48/$W$10))*1) * IF(D48="D",2,1)</f>
        <v>#REF!</v>
      </c>
      <c r="AP48" s="97" t="e">
        <f t="shared" ca="1" si="39"/>
        <v>#REF!</v>
      </c>
      <c r="AQ48" s="97" t="e">
        <f t="shared" ca="1" si="34"/>
        <v>#REF!</v>
      </c>
      <c r="AR48" s="95" t="e">
        <f ca="1">(((1+(#REF!/100))^((K48)/$W$10))-1)*AP48</f>
        <v>#REF!</v>
      </c>
      <c r="AS48" s="97" t="e">
        <f t="shared" ca="1" si="19"/>
        <v>#REF!</v>
      </c>
      <c r="AT48" s="97" t="e">
        <f t="shared" ca="1" si="35"/>
        <v>#REF!</v>
      </c>
    </row>
    <row r="49" spans="1:46" ht="12.75" customHeight="1" x14ac:dyDescent="0.2">
      <c r="A49" s="115" t="str">
        <f t="shared" si="20"/>
        <v/>
      </c>
      <c r="B49" s="115" t="str">
        <f t="shared" si="21"/>
        <v/>
      </c>
      <c r="C49" s="124" t="str">
        <f t="shared" si="22"/>
        <v/>
      </c>
      <c r="D49" s="125" t="str">
        <f t="shared" si="0"/>
        <v/>
      </c>
      <c r="E49" s="126" t="str">
        <f t="shared" si="23"/>
        <v/>
      </c>
      <c r="F49" s="126" t="str">
        <f t="shared" si="36"/>
        <v/>
      </c>
      <c r="G49" s="127" t="str">
        <f t="shared" si="24"/>
        <v/>
      </c>
      <c r="H49" s="128" t="str">
        <f t="shared" si="1"/>
        <v/>
      </c>
      <c r="I49" s="126" t="str">
        <f t="shared" si="37"/>
        <v/>
      </c>
      <c r="J49" s="129" t="str">
        <f t="shared" si="38"/>
        <v/>
      </c>
      <c r="K49" s="130" t="str">
        <f t="shared" si="25"/>
        <v/>
      </c>
      <c r="L49" s="130" t="str">
        <f t="shared" si="40"/>
        <v/>
      </c>
      <c r="M49" s="132" t="str">
        <f t="shared" si="3"/>
        <v/>
      </c>
      <c r="N49" s="131" t="str">
        <f t="shared" si="4"/>
        <v/>
      </c>
      <c r="O49" s="131" t="str">
        <f t="shared" si="5"/>
        <v/>
      </c>
      <c r="P49" s="132" t="str">
        <f t="shared" si="6"/>
        <v/>
      </c>
      <c r="Q49" s="133" t="str">
        <f t="shared" si="7"/>
        <v/>
      </c>
      <c r="R49" s="133" t="str">
        <f t="shared" si="8"/>
        <v/>
      </c>
      <c r="S49" s="133"/>
      <c r="T49" s="134" t="str">
        <f t="shared" si="26"/>
        <v/>
      </c>
      <c r="U49" s="133" t="str">
        <f t="shared" si="9"/>
        <v/>
      </c>
      <c r="V49" s="133" t="str">
        <f t="shared" si="10"/>
        <v/>
      </c>
      <c r="W49" s="135" t="str">
        <f t="shared" si="11"/>
        <v/>
      </c>
      <c r="X49" s="129" t="str">
        <f t="shared" si="27"/>
        <v/>
      </c>
      <c r="Y49" s="96" t="str">
        <f t="shared" si="12"/>
        <v/>
      </c>
      <c r="Z49" s="96"/>
      <c r="AA49" s="96">
        <f t="shared" si="28"/>
        <v>0</v>
      </c>
      <c r="AB49" s="97" t="str">
        <f t="shared" si="29"/>
        <v/>
      </c>
      <c r="AC49" s="97" t="str">
        <f t="shared" si="30"/>
        <v/>
      </c>
      <c r="AD49" s="98">
        <f t="shared" si="31"/>
        <v>0</v>
      </c>
      <c r="AE49" s="98" t="str">
        <f t="shared" si="32"/>
        <v/>
      </c>
      <c r="AF49" s="97" t="str">
        <f t="shared" si="13"/>
        <v/>
      </c>
      <c r="AG49" s="99">
        <f t="shared" si="14"/>
        <v>0</v>
      </c>
      <c r="AH49" s="100">
        <f t="shared" si="41"/>
        <v>0</v>
      </c>
      <c r="AI49" s="97">
        <f t="shared" si="42"/>
        <v>0</v>
      </c>
      <c r="AJ49" s="11"/>
      <c r="AK49" s="101">
        <f t="shared" si="17"/>
        <v>0</v>
      </c>
      <c r="AL49" s="102">
        <f t="shared" si="18"/>
        <v>0</v>
      </c>
      <c r="AM49" s="52"/>
      <c r="AN49" s="94" t="e">
        <f t="shared" si="33"/>
        <v>#VALUE!</v>
      </c>
      <c r="AO49" s="103" t="e">
        <f>(1/((1+(#REF!/100))^(AN49/$W$10))*1) * IF(D49="D",2,1)</f>
        <v>#REF!</v>
      </c>
      <c r="AP49" s="97" t="e">
        <f t="shared" ca="1" si="39"/>
        <v>#REF!</v>
      </c>
      <c r="AQ49" s="97" t="e">
        <f t="shared" ca="1" si="34"/>
        <v>#REF!</v>
      </c>
      <c r="AR49" s="95" t="e">
        <f ca="1">(((1+(#REF!/100))^((K49)/$W$10))-1)*AP49</f>
        <v>#REF!</v>
      </c>
      <c r="AS49" s="97" t="e">
        <f t="shared" ca="1" si="19"/>
        <v>#REF!</v>
      </c>
      <c r="AT49" s="97" t="e">
        <f t="shared" ca="1" si="35"/>
        <v>#REF!</v>
      </c>
    </row>
    <row r="50" spans="1:46" ht="12.75" customHeight="1" x14ac:dyDescent="0.2">
      <c r="A50" s="115" t="str">
        <f t="shared" si="20"/>
        <v/>
      </c>
      <c r="B50" s="115" t="str">
        <f t="shared" si="21"/>
        <v/>
      </c>
      <c r="C50" s="124" t="str">
        <f t="shared" si="22"/>
        <v/>
      </c>
      <c r="D50" s="125" t="str">
        <f t="shared" si="0"/>
        <v/>
      </c>
      <c r="E50" s="126" t="str">
        <f t="shared" si="23"/>
        <v/>
      </c>
      <c r="F50" s="126" t="str">
        <f t="shared" si="36"/>
        <v/>
      </c>
      <c r="G50" s="127" t="str">
        <f t="shared" si="24"/>
        <v/>
      </c>
      <c r="H50" s="128" t="str">
        <f t="shared" si="1"/>
        <v/>
      </c>
      <c r="I50" s="126" t="str">
        <f t="shared" si="37"/>
        <v/>
      </c>
      <c r="J50" s="129" t="str">
        <f t="shared" si="38"/>
        <v/>
      </c>
      <c r="K50" s="130" t="str">
        <f t="shared" si="25"/>
        <v/>
      </c>
      <c r="L50" s="130" t="str">
        <f t="shared" si="40"/>
        <v/>
      </c>
      <c r="M50" s="132" t="str">
        <f t="shared" si="3"/>
        <v/>
      </c>
      <c r="N50" s="131" t="str">
        <f t="shared" si="4"/>
        <v/>
      </c>
      <c r="O50" s="131" t="str">
        <f t="shared" si="5"/>
        <v/>
      </c>
      <c r="P50" s="132" t="str">
        <f t="shared" si="6"/>
        <v/>
      </c>
      <c r="Q50" s="133" t="str">
        <f t="shared" si="7"/>
        <v/>
      </c>
      <c r="R50" s="133" t="str">
        <f t="shared" si="8"/>
        <v/>
      </c>
      <c r="S50" s="133"/>
      <c r="T50" s="134" t="str">
        <f t="shared" si="26"/>
        <v/>
      </c>
      <c r="U50" s="133" t="str">
        <f t="shared" si="9"/>
        <v/>
      </c>
      <c r="V50" s="133" t="str">
        <f t="shared" si="10"/>
        <v/>
      </c>
      <c r="W50" s="135" t="str">
        <f t="shared" si="11"/>
        <v/>
      </c>
      <c r="X50" s="129" t="str">
        <f t="shared" si="27"/>
        <v/>
      </c>
      <c r="Y50" s="96" t="str">
        <f t="shared" si="12"/>
        <v/>
      </c>
      <c r="Z50" s="96"/>
      <c r="AA50" s="96">
        <f t="shared" si="28"/>
        <v>0</v>
      </c>
      <c r="AB50" s="97" t="str">
        <f t="shared" si="29"/>
        <v/>
      </c>
      <c r="AC50" s="97" t="str">
        <f t="shared" si="30"/>
        <v/>
      </c>
      <c r="AD50" s="98">
        <f t="shared" si="31"/>
        <v>0</v>
      </c>
      <c r="AE50" s="98" t="str">
        <f t="shared" si="32"/>
        <v/>
      </c>
      <c r="AF50" s="97" t="str">
        <f t="shared" si="13"/>
        <v/>
      </c>
      <c r="AG50" s="99">
        <f t="shared" si="14"/>
        <v>0</v>
      </c>
      <c r="AH50" s="100">
        <f t="shared" si="41"/>
        <v>0</v>
      </c>
      <c r="AI50" s="97">
        <f t="shared" si="42"/>
        <v>0</v>
      </c>
      <c r="AJ50" s="11"/>
      <c r="AK50" s="101">
        <f t="shared" si="17"/>
        <v>0</v>
      </c>
      <c r="AL50" s="102">
        <f t="shared" si="18"/>
        <v>0</v>
      </c>
      <c r="AM50" s="52"/>
      <c r="AN50" s="94" t="e">
        <f t="shared" si="33"/>
        <v>#VALUE!</v>
      </c>
      <c r="AO50" s="103" t="e">
        <f>(1/((1+(#REF!/100))^(AN50/$W$10))*1) * IF(D50="D",2,1)</f>
        <v>#REF!</v>
      </c>
      <c r="AP50" s="97" t="e">
        <f t="shared" ca="1" si="39"/>
        <v>#REF!</v>
      </c>
      <c r="AQ50" s="97" t="e">
        <f t="shared" ca="1" si="34"/>
        <v>#REF!</v>
      </c>
      <c r="AR50" s="95" t="e">
        <f ca="1">(((1+(#REF!/100))^((K50)/$W$10))-1)*AP50</f>
        <v>#REF!</v>
      </c>
      <c r="AS50" s="97" t="e">
        <f t="shared" ca="1" si="19"/>
        <v>#REF!</v>
      </c>
      <c r="AT50" s="97" t="e">
        <f t="shared" ca="1" si="35"/>
        <v>#REF!</v>
      </c>
    </row>
    <row r="51" spans="1:46" ht="12.75" customHeight="1" x14ac:dyDescent="0.2">
      <c r="A51" s="115" t="str">
        <f t="shared" si="20"/>
        <v/>
      </c>
      <c r="B51" s="115" t="str">
        <f t="shared" si="21"/>
        <v/>
      </c>
      <c r="C51" s="124" t="str">
        <f t="shared" si="22"/>
        <v/>
      </c>
      <c r="D51" s="125" t="str">
        <f t="shared" si="0"/>
        <v/>
      </c>
      <c r="E51" s="126" t="str">
        <f t="shared" si="23"/>
        <v/>
      </c>
      <c r="F51" s="126" t="str">
        <f t="shared" si="36"/>
        <v/>
      </c>
      <c r="G51" s="127" t="str">
        <f t="shared" si="24"/>
        <v/>
      </c>
      <c r="H51" s="128" t="str">
        <f t="shared" si="1"/>
        <v/>
      </c>
      <c r="I51" s="126" t="str">
        <f t="shared" si="37"/>
        <v/>
      </c>
      <c r="J51" s="129" t="str">
        <f t="shared" si="38"/>
        <v/>
      </c>
      <c r="K51" s="130" t="str">
        <f t="shared" si="25"/>
        <v/>
      </c>
      <c r="L51" s="130" t="str">
        <f t="shared" si="40"/>
        <v/>
      </c>
      <c r="M51" s="132" t="str">
        <f t="shared" si="3"/>
        <v/>
      </c>
      <c r="N51" s="131" t="str">
        <f t="shared" si="4"/>
        <v/>
      </c>
      <c r="O51" s="131" t="str">
        <f t="shared" si="5"/>
        <v/>
      </c>
      <c r="P51" s="132" t="str">
        <f t="shared" si="6"/>
        <v/>
      </c>
      <c r="Q51" s="133" t="str">
        <f t="shared" si="7"/>
        <v/>
      </c>
      <c r="R51" s="133" t="str">
        <f t="shared" si="8"/>
        <v/>
      </c>
      <c r="S51" s="133"/>
      <c r="T51" s="134" t="str">
        <f t="shared" si="26"/>
        <v/>
      </c>
      <c r="U51" s="133" t="str">
        <f t="shared" si="9"/>
        <v/>
      </c>
      <c r="V51" s="133" t="str">
        <f t="shared" si="10"/>
        <v/>
      </c>
      <c r="W51" s="135" t="str">
        <f t="shared" si="11"/>
        <v/>
      </c>
      <c r="X51" s="129" t="str">
        <f t="shared" si="27"/>
        <v/>
      </c>
      <c r="Y51" s="96" t="str">
        <f t="shared" si="12"/>
        <v/>
      </c>
      <c r="Z51" s="96"/>
      <c r="AA51" s="96">
        <f t="shared" si="28"/>
        <v>0</v>
      </c>
      <c r="AB51" s="97" t="str">
        <f t="shared" si="29"/>
        <v/>
      </c>
      <c r="AC51" s="97" t="str">
        <f t="shared" si="30"/>
        <v/>
      </c>
      <c r="AD51" s="98">
        <f t="shared" si="31"/>
        <v>0</v>
      </c>
      <c r="AE51" s="98" t="str">
        <f t="shared" si="32"/>
        <v/>
      </c>
      <c r="AF51" s="97" t="str">
        <f t="shared" si="13"/>
        <v/>
      </c>
      <c r="AG51" s="99">
        <f t="shared" si="14"/>
        <v>0</v>
      </c>
      <c r="AH51" s="100">
        <f t="shared" si="41"/>
        <v>0</v>
      </c>
      <c r="AI51" s="97">
        <f t="shared" si="42"/>
        <v>0</v>
      </c>
      <c r="AJ51" s="11"/>
      <c r="AK51" s="101">
        <f t="shared" si="17"/>
        <v>0</v>
      </c>
      <c r="AL51" s="102">
        <f t="shared" si="18"/>
        <v>0</v>
      </c>
      <c r="AM51" s="52"/>
      <c r="AN51" s="94" t="e">
        <f t="shared" si="33"/>
        <v>#VALUE!</v>
      </c>
      <c r="AO51" s="103" t="e">
        <f>(1/((1+(#REF!/100))^(AN51/$W$10))*1) * IF(D51="D",2,1)</f>
        <v>#REF!</v>
      </c>
      <c r="AP51" s="97" t="e">
        <f t="shared" ca="1" si="39"/>
        <v>#REF!</v>
      </c>
      <c r="AQ51" s="97" t="e">
        <f t="shared" ca="1" si="34"/>
        <v>#REF!</v>
      </c>
      <c r="AR51" s="95" t="e">
        <f ca="1">(((1+(#REF!/100))^((K51)/$W$10))-1)*AP51</f>
        <v>#REF!</v>
      </c>
      <c r="AS51" s="97" t="e">
        <f t="shared" ca="1" si="19"/>
        <v>#REF!</v>
      </c>
      <c r="AT51" s="97" t="e">
        <f t="shared" ca="1" si="35"/>
        <v>#REF!</v>
      </c>
    </row>
    <row r="52" spans="1:46" ht="12.75" customHeight="1" x14ac:dyDescent="0.2">
      <c r="A52" s="115" t="str">
        <f t="shared" si="20"/>
        <v/>
      </c>
      <c r="B52" s="115" t="str">
        <f t="shared" si="21"/>
        <v/>
      </c>
      <c r="C52" s="124" t="str">
        <f t="shared" si="22"/>
        <v/>
      </c>
      <c r="D52" s="125" t="str">
        <f t="shared" si="0"/>
        <v/>
      </c>
      <c r="E52" s="126" t="str">
        <f t="shared" si="23"/>
        <v/>
      </c>
      <c r="F52" s="126" t="str">
        <f t="shared" si="36"/>
        <v/>
      </c>
      <c r="G52" s="127" t="str">
        <f t="shared" si="24"/>
        <v/>
      </c>
      <c r="H52" s="128" t="str">
        <f t="shared" si="1"/>
        <v/>
      </c>
      <c r="I52" s="126" t="str">
        <f t="shared" si="37"/>
        <v/>
      </c>
      <c r="J52" s="129" t="str">
        <f t="shared" si="38"/>
        <v/>
      </c>
      <c r="K52" s="130" t="str">
        <f t="shared" si="25"/>
        <v/>
      </c>
      <c r="L52" s="130" t="str">
        <f t="shared" si="40"/>
        <v/>
      </c>
      <c r="M52" s="132" t="str">
        <f t="shared" si="3"/>
        <v/>
      </c>
      <c r="N52" s="131" t="str">
        <f t="shared" si="4"/>
        <v/>
      </c>
      <c r="O52" s="131" t="str">
        <f t="shared" si="5"/>
        <v/>
      </c>
      <c r="P52" s="132" t="str">
        <f t="shared" si="6"/>
        <v/>
      </c>
      <c r="Q52" s="133" t="str">
        <f t="shared" si="7"/>
        <v/>
      </c>
      <c r="R52" s="133" t="str">
        <f t="shared" si="8"/>
        <v/>
      </c>
      <c r="S52" s="133"/>
      <c r="T52" s="134" t="str">
        <f t="shared" si="26"/>
        <v/>
      </c>
      <c r="U52" s="133" t="str">
        <f t="shared" si="9"/>
        <v/>
      </c>
      <c r="V52" s="133" t="str">
        <f t="shared" si="10"/>
        <v/>
      </c>
      <c r="W52" s="135" t="str">
        <f t="shared" si="11"/>
        <v/>
      </c>
      <c r="X52" s="129" t="str">
        <f t="shared" si="27"/>
        <v/>
      </c>
      <c r="Y52" s="96" t="str">
        <f t="shared" si="12"/>
        <v/>
      </c>
      <c r="Z52" s="104"/>
      <c r="AA52" s="96">
        <f t="shared" si="28"/>
        <v>0</v>
      </c>
      <c r="AB52" s="97" t="str">
        <f t="shared" si="29"/>
        <v/>
      </c>
      <c r="AC52" s="101" t="str">
        <f t="shared" si="30"/>
        <v/>
      </c>
      <c r="AD52" s="105">
        <f t="shared" si="31"/>
        <v>0</v>
      </c>
      <c r="AE52" s="105" t="str">
        <f t="shared" si="32"/>
        <v/>
      </c>
      <c r="AF52" s="97" t="str">
        <f t="shared" si="13"/>
        <v/>
      </c>
      <c r="AG52" s="99">
        <f t="shared" si="14"/>
        <v>0</v>
      </c>
      <c r="AH52" s="100">
        <f t="shared" si="41"/>
        <v>0</v>
      </c>
      <c r="AI52" s="97">
        <f t="shared" si="42"/>
        <v>0</v>
      </c>
      <c r="AJ52" s="11"/>
      <c r="AK52" s="101">
        <f t="shared" si="17"/>
        <v>0</v>
      </c>
      <c r="AL52" s="102">
        <f t="shared" si="18"/>
        <v>0</v>
      </c>
      <c r="AM52" s="52"/>
      <c r="AN52" s="94" t="e">
        <f t="shared" si="33"/>
        <v>#VALUE!</v>
      </c>
      <c r="AO52" s="103" t="e">
        <f>(1/((1+(#REF!/100))^(AN52/$W$10))*1) * IF(D52="D",2,1)</f>
        <v>#REF!</v>
      </c>
      <c r="AP52" s="97" t="e">
        <f t="shared" ca="1" si="39"/>
        <v>#REF!</v>
      </c>
      <c r="AQ52" s="97" t="e">
        <f t="shared" ca="1" si="34"/>
        <v>#REF!</v>
      </c>
      <c r="AR52" s="95" t="e">
        <f ca="1">(((1+(#REF!/100))^((K52)/$W$10))-1)*AP52</f>
        <v>#REF!</v>
      </c>
      <c r="AS52" s="97" t="e">
        <f t="shared" ca="1" si="19"/>
        <v>#REF!</v>
      </c>
      <c r="AT52" s="97" t="e">
        <f t="shared" ca="1" si="35"/>
        <v>#REF!</v>
      </c>
    </row>
    <row r="53" spans="1:46" ht="12.75" customHeight="1" x14ac:dyDescent="0.2">
      <c r="A53" s="115" t="str">
        <f t="shared" si="20"/>
        <v/>
      </c>
      <c r="B53" s="115" t="str">
        <f t="shared" si="21"/>
        <v/>
      </c>
      <c r="C53" s="124" t="str">
        <f t="shared" si="22"/>
        <v/>
      </c>
      <c r="D53" s="125" t="str">
        <f t="shared" si="0"/>
        <v/>
      </c>
      <c r="E53" s="126" t="str">
        <f t="shared" si="23"/>
        <v/>
      </c>
      <c r="F53" s="126" t="str">
        <f t="shared" si="36"/>
        <v/>
      </c>
      <c r="G53" s="127" t="str">
        <f t="shared" si="24"/>
        <v/>
      </c>
      <c r="H53" s="128" t="str">
        <f t="shared" si="1"/>
        <v/>
      </c>
      <c r="I53" s="126" t="str">
        <f t="shared" si="37"/>
        <v/>
      </c>
      <c r="J53" s="129" t="str">
        <f t="shared" si="38"/>
        <v/>
      </c>
      <c r="K53" s="130" t="str">
        <f t="shared" si="25"/>
        <v/>
      </c>
      <c r="L53" s="130" t="str">
        <f t="shared" si="40"/>
        <v/>
      </c>
      <c r="M53" s="132" t="str">
        <f t="shared" si="3"/>
        <v/>
      </c>
      <c r="N53" s="131" t="str">
        <f t="shared" si="4"/>
        <v/>
      </c>
      <c r="O53" s="131" t="str">
        <f t="shared" si="5"/>
        <v/>
      </c>
      <c r="P53" s="132" t="str">
        <f t="shared" si="6"/>
        <v/>
      </c>
      <c r="Q53" s="133" t="str">
        <f t="shared" si="7"/>
        <v/>
      </c>
      <c r="R53" s="133" t="str">
        <f t="shared" si="8"/>
        <v/>
      </c>
      <c r="S53" s="133"/>
      <c r="T53" s="134" t="str">
        <f t="shared" si="26"/>
        <v/>
      </c>
      <c r="U53" s="133" t="str">
        <f t="shared" si="9"/>
        <v/>
      </c>
      <c r="V53" s="133" t="str">
        <f t="shared" si="10"/>
        <v/>
      </c>
      <c r="W53" s="135" t="str">
        <f t="shared" si="11"/>
        <v/>
      </c>
      <c r="X53" s="129" t="str">
        <f t="shared" si="27"/>
        <v/>
      </c>
      <c r="Y53" s="96" t="str">
        <f t="shared" si="12"/>
        <v/>
      </c>
      <c r="Z53" s="96"/>
      <c r="AA53" s="96">
        <f t="shared" si="28"/>
        <v>0</v>
      </c>
      <c r="AB53" s="97" t="str">
        <f t="shared" si="29"/>
        <v/>
      </c>
      <c r="AC53" s="97" t="str">
        <f t="shared" si="30"/>
        <v/>
      </c>
      <c r="AD53" s="98">
        <f t="shared" si="31"/>
        <v>0</v>
      </c>
      <c r="AE53" s="98" t="str">
        <f t="shared" si="32"/>
        <v/>
      </c>
      <c r="AF53" s="97" t="str">
        <f t="shared" si="13"/>
        <v/>
      </c>
      <c r="AG53" s="99">
        <f t="shared" si="14"/>
        <v>0</v>
      </c>
      <c r="AH53" s="100">
        <f t="shared" si="41"/>
        <v>0</v>
      </c>
      <c r="AI53" s="97">
        <f t="shared" si="42"/>
        <v>0</v>
      </c>
      <c r="AJ53" s="11"/>
      <c r="AK53" s="101">
        <f t="shared" si="17"/>
        <v>0</v>
      </c>
      <c r="AL53" s="102">
        <f t="shared" si="18"/>
        <v>0</v>
      </c>
      <c r="AM53" s="52"/>
      <c r="AN53" s="94" t="e">
        <f t="shared" si="33"/>
        <v>#VALUE!</v>
      </c>
      <c r="AO53" s="103" t="e">
        <f>(1/((1+(#REF!/100))^(AN53/$W$10))*1) * IF(D53="D",2,1)</f>
        <v>#REF!</v>
      </c>
      <c r="AP53" s="97" t="e">
        <f t="shared" ca="1" si="39"/>
        <v>#REF!</v>
      </c>
      <c r="AQ53" s="97" t="e">
        <f t="shared" ca="1" si="34"/>
        <v>#REF!</v>
      </c>
      <c r="AR53" s="95" t="e">
        <f ca="1">(((1+(#REF!/100))^((K53)/$W$10))-1)*AP53</f>
        <v>#REF!</v>
      </c>
      <c r="AS53" s="97" t="e">
        <f t="shared" ca="1" si="19"/>
        <v>#REF!</v>
      </c>
      <c r="AT53" s="97" t="e">
        <f t="shared" ca="1" si="35"/>
        <v>#REF!</v>
      </c>
    </row>
    <row r="54" spans="1:46" ht="12.75" customHeight="1" x14ac:dyDescent="0.2">
      <c r="A54" s="115" t="str">
        <f t="shared" si="20"/>
        <v/>
      </c>
      <c r="B54" s="115" t="str">
        <f t="shared" si="21"/>
        <v/>
      </c>
      <c r="C54" s="124" t="str">
        <f t="shared" si="22"/>
        <v/>
      </c>
      <c r="D54" s="125" t="str">
        <f t="shared" si="0"/>
        <v/>
      </c>
      <c r="E54" s="126" t="str">
        <f t="shared" si="23"/>
        <v/>
      </c>
      <c r="F54" s="126" t="str">
        <f t="shared" si="36"/>
        <v/>
      </c>
      <c r="G54" s="127" t="str">
        <f t="shared" si="24"/>
        <v/>
      </c>
      <c r="H54" s="128" t="str">
        <f t="shared" si="1"/>
        <v/>
      </c>
      <c r="I54" s="126" t="str">
        <f t="shared" si="37"/>
        <v/>
      </c>
      <c r="J54" s="129" t="str">
        <f t="shared" si="38"/>
        <v/>
      </c>
      <c r="K54" s="130" t="str">
        <f t="shared" si="25"/>
        <v/>
      </c>
      <c r="L54" s="130" t="str">
        <f t="shared" si="40"/>
        <v/>
      </c>
      <c r="M54" s="132" t="str">
        <f t="shared" si="3"/>
        <v/>
      </c>
      <c r="N54" s="131" t="str">
        <f t="shared" si="4"/>
        <v/>
      </c>
      <c r="O54" s="131" t="str">
        <f t="shared" si="5"/>
        <v/>
      </c>
      <c r="P54" s="132" t="str">
        <f t="shared" si="6"/>
        <v/>
      </c>
      <c r="Q54" s="133" t="str">
        <f t="shared" si="7"/>
        <v/>
      </c>
      <c r="R54" s="133" t="str">
        <f t="shared" si="8"/>
        <v/>
      </c>
      <c r="S54" s="133"/>
      <c r="T54" s="134" t="str">
        <f t="shared" si="26"/>
        <v/>
      </c>
      <c r="U54" s="133" t="str">
        <f t="shared" si="9"/>
        <v/>
      </c>
      <c r="V54" s="133" t="str">
        <f t="shared" si="10"/>
        <v/>
      </c>
      <c r="W54" s="135" t="str">
        <f t="shared" si="11"/>
        <v/>
      </c>
      <c r="X54" s="129" t="str">
        <f t="shared" si="27"/>
        <v/>
      </c>
      <c r="Y54" s="96" t="str">
        <f t="shared" si="12"/>
        <v/>
      </c>
      <c r="Z54" s="96"/>
      <c r="AA54" s="96">
        <f t="shared" si="28"/>
        <v>0</v>
      </c>
      <c r="AB54" s="97" t="str">
        <f t="shared" si="29"/>
        <v/>
      </c>
      <c r="AC54" s="97" t="str">
        <f t="shared" si="30"/>
        <v/>
      </c>
      <c r="AD54" s="98">
        <f t="shared" si="31"/>
        <v>0</v>
      </c>
      <c r="AE54" s="98" t="str">
        <f t="shared" si="32"/>
        <v/>
      </c>
      <c r="AF54" s="97" t="str">
        <f t="shared" si="13"/>
        <v/>
      </c>
      <c r="AG54" s="99">
        <f t="shared" si="14"/>
        <v>0</v>
      </c>
      <c r="AH54" s="100">
        <f t="shared" si="41"/>
        <v>0</v>
      </c>
      <c r="AI54" s="97">
        <f t="shared" si="42"/>
        <v>0</v>
      </c>
      <c r="AJ54" s="11"/>
      <c r="AK54" s="101">
        <f t="shared" si="17"/>
        <v>0</v>
      </c>
      <c r="AL54" s="102">
        <f t="shared" si="18"/>
        <v>0</v>
      </c>
      <c r="AM54" s="52"/>
      <c r="AN54" s="94" t="e">
        <f t="shared" si="33"/>
        <v>#VALUE!</v>
      </c>
      <c r="AO54" s="103" t="e">
        <f>(1/((1+(#REF!/100))^(AN54/$W$10))*1) * IF(D54="D",2,1)</f>
        <v>#REF!</v>
      </c>
      <c r="AP54" s="97" t="e">
        <f t="shared" ca="1" si="39"/>
        <v>#REF!</v>
      </c>
      <c r="AQ54" s="97" t="e">
        <f t="shared" ca="1" si="34"/>
        <v>#REF!</v>
      </c>
      <c r="AR54" s="95" t="e">
        <f ca="1">(((1+(#REF!/100))^((K54)/$W$10))-1)*AP54</f>
        <v>#REF!</v>
      </c>
      <c r="AS54" s="97" t="e">
        <f t="shared" ca="1" si="19"/>
        <v>#REF!</v>
      </c>
      <c r="AT54" s="97" t="e">
        <f t="shared" ca="1" si="35"/>
        <v>#REF!</v>
      </c>
    </row>
    <row r="55" spans="1:46" ht="12.75" customHeight="1" x14ac:dyDescent="0.2">
      <c r="A55" s="115" t="str">
        <f t="shared" si="20"/>
        <v/>
      </c>
      <c r="B55" s="115" t="str">
        <f t="shared" si="21"/>
        <v/>
      </c>
      <c r="C55" s="124" t="str">
        <f t="shared" si="22"/>
        <v/>
      </c>
      <c r="D55" s="125" t="str">
        <f t="shared" si="0"/>
        <v/>
      </c>
      <c r="E55" s="126" t="str">
        <f t="shared" si="23"/>
        <v/>
      </c>
      <c r="F55" s="126" t="str">
        <f t="shared" si="36"/>
        <v/>
      </c>
      <c r="G55" s="127" t="str">
        <f t="shared" si="24"/>
        <v/>
      </c>
      <c r="H55" s="128" t="str">
        <f t="shared" si="1"/>
        <v/>
      </c>
      <c r="I55" s="126" t="str">
        <f t="shared" si="37"/>
        <v/>
      </c>
      <c r="J55" s="129" t="str">
        <f t="shared" si="38"/>
        <v/>
      </c>
      <c r="K55" s="130" t="str">
        <f t="shared" si="25"/>
        <v/>
      </c>
      <c r="L55" s="130" t="str">
        <f t="shared" si="40"/>
        <v/>
      </c>
      <c r="M55" s="132" t="str">
        <f t="shared" si="3"/>
        <v/>
      </c>
      <c r="N55" s="131" t="str">
        <f t="shared" si="4"/>
        <v/>
      </c>
      <c r="O55" s="131" t="str">
        <f t="shared" si="5"/>
        <v/>
      </c>
      <c r="P55" s="132" t="str">
        <f t="shared" si="6"/>
        <v/>
      </c>
      <c r="Q55" s="133" t="str">
        <f t="shared" si="7"/>
        <v/>
      </c>
      <c r="R55" s="133" t="str">
        <f t="shared" si="8"/>
        <v/>
      </c>
      <c r="S55" s="133"/>
      <c r="T55" s="134" t="str">
        <f t="shared" si="26"/>
        <v/>
      </c>
      <c r="U55" s="133" t="str">
        <f t="shared" si="9"/>
        <v/>
      </c>
      <c r="V55" s="133" t="str">
        <f t="shared" si="10"/>
        <v/>
      </c>
      <c r="W55" s="135" t="str">
        <f t="shared" si="11"/>
        <v/>
      </c>
      <c r="X55" s="129" t="str">
        <f t="shared" si="27"/>
        <v/>
      </c>
      <c r="Y55" s="96" t="str">
        <f t="shared" si="12"/>
        <v/>
      </c>
      <c r="Z55" s="96"/>
      <c r="AA55" s="96">
        <f t="shared" si="28"/>
        <v>0</v>
      </c>
      <c r="AB55" s="97" t="str">
        <f t="shared" si="29"/>
        <v/>
      </c>
      <c r="AC55" s="97" t="str">
        <f t="shared" si="30"/>
        <v/>
      </c>
      <c r="AD55" s="98">
        <f t="shared" si="31"/>
        <v>0</v>
      </c>
      <c r="AE55" s="98" t="str">
        <f t="shared" si="32"/>
        <v/>
      </c>
      <c r="AF55" s="97" t="str">
        <f t="shared" si="13"/>
        <v/>
      </c>
      <c r="AG55" s="99">
        <f t="shared" si="14"/>
        <v>0</v>
      </c>
      <c r="AH55" s="100">
        <f t="shared" si="41"/>
        <v>0</v>
      </c>
      <c r="AI55" s="97">
        <f t="shared" si="42"/>
        <v>0</v>
      </c>
      <c r="AJ55" s="11"/>
      <c r="AK55" s="101">
        <f t="shared" si="17"/>
        <v>0</v>
      </c>
      <c r="AL55" s="102">
        <f t="shared" si="18"/>
        <v>0</v>
      </c>
      <c r="AM55" s="52"/>
      <c r="AN55" s="94" t="e">
        <f t="shared" si="33"/>
        <v>#VALUE!</v>
      </c>
      <c r="AO55" s="103" t="e">
        <f>(1/((1+(#REF!/100))^(AN55/$W$10))*1) * IF(D55="D",2,1)</f>
        <v>#REF!</v>
      </c>
      <c r="AP55" s="97" t="e">
        <f t="shared" ca="1" si="39"/>
        <v>#REF!</v>
      </c>
      <c r="AQ55" s="97" t="e">
        <f t="shared" ca="1" si="34"/>
        <v>#REF!</v>
      </c>
      <c r="AR55" s="95" t="e">
        <f ca="1">(((1+(#REF!/100))^((K55)/$W$10))-1)*AP55</f>
        <v>#REF!</v>
      </c>
      <c r="AS55" s="97" t="e">
        <f t="shared" ca="1" si="19"/>
        <v>#REF!</v>
      </c>
      <c r="AT55" s="97" t="e">
        <f t="shared" ca="1" si="35"/>
        <v>#REF!</v>
      </c>
    </row>
    <row r="56" spans="1:46" ht="12.75" customHeight="1" x14ac:dyDescent="0.2">
      <c r="A56" s="115" t="str">
        <f t="shared" si="20"/>
        <v/>
      </c>
      <c r="B56" s="115" t="str">
        <f t="shared" si="21"/>
        <v/>
      </c>
      <c r="C56" s="124" t="str">
        <f t="shared" si="22"/>
        <v/>
      </c>
      <c r="D56" s="125" t="str">
        <f t="shared" si="0"/>
        <v/>
      </c>
      <c r="E56" s="126" t="str">
        <f t="shared" si="23"/>
        <v/>
      </c>
      <c r="F56" s="126" t="str">
        <f t="shared" si="36"/>
        <v/>
      </c>
      <c r="G56" s="127" t="str">
        <f t="shared" si="24"/>
        <v/>
      </c>
      <c r="H56" s="128" t="str">
        <f t="shared" si="1"/>
        <v/>
      </c>
      <c r="I56" s="126" t="str">
        <f t="shared" si="37"/>
        <v/>
      </c>
      <c r="J56" s="129" t="str">
        <f t="shared" si="38"/>
        <v/>
      </c>
      <c r="K56" s="130" t="str">
        <f t="shared" si="25"/>
        <v/>
      </c>
      <c r="L56" s="130" t="str">
        <f t="shared" si="40"/>
        <v/>
      </c>
      <c r="M56" s="132" t="str">
        <f t="shared" si="3"/>
        <v/>
      </c>
      <c r="N56" s="131" t="str">
        <f t="shared" si="4"/>
        <v/>
      </c>
      <c r="O56" s="131" t="str">
        <f t="shared" si="5"/>
        <v/>
      </c>
      <c r="P56" s="132" t="str">
        <f t="shared" si="6"/>
        <v/>
      </c>
      <c r="Q56" s="133" t="str">
        <f t="shared" si="7"/>
        <v/>
      </c>
      <c r="R56" s="133" t="str">
        <f t="shared" si="8"/>
        <v/>
      </c>
      <c r="S56" s="133"/>
      <c r="T56" s="134" t="str">
        <f t="shared" si="26"/>
        <v/>
      </c>
      <c r="U56" s="133" t="str">
        <f t="shared" si="9"/>
        <v/>
      </c>
      <c r="V56" s="133" t="str">
        <f t="shared" si="10"/>
        <v/>
      </c>
      <c r="W56" s="135" t="str">
        <f t="shared" si="11"/>
        <v/>
      </c>
      <c r="X56" s="129" t="str">
        <f t="shared" si="27"/>
        <v/>
      </c>
      <c r="Y56" s="96" t="str">
        <f t="shared" si="12"/>
        <v/>
      </c>
      <c r="Z56" s="96"/>
      <c r="AA56" s="96">
        <f t="shared" si="28"/>
        <v>0</v>
      </c>
      <c r="AB56" s="97" t="str">
        <f t="shared" si="29"/>
        <v/>
      </c>
      <c r="AC56" s="97" t="str">
        <f t="shared" si="30"/>
        <v/>
      </c>
      <c r="AD56" s="98">
        <f t="shared" si="31"/>
        <v>0</v>
      </c>
      <c r="AE56" s="98" t="str">
        <f t="shared" si="32"/>
        <v/>
      </c>
      <c r="AF56" s="97" t="str">
        <f t="shared" si="13"/>
        <v/>
      </c>
      <c r="AG56" s="99">
        <f t="shared" si="14"/>
        <v>0</v>
      </c>
      <c r="AH56" s="100">
        <f t="shared" si="41"/>
        <v>0</v>
      </c>
      <c r="AI56" s="97">
        <f t="shared" si="42"/>
        <v>0</v>
      </c>
      <c r="AJ56" s="11"/>
      <c r="AK56" s="101">
        <f t="shared" si="17"/>
        <v>0</v>
      </c>
      <c r="AL56" s="102">
        <f t="shared" si="18"/>
        <v>0</v>
      </c>
      <c r="AM56" s="52"/>
      <c r="AN56" s="94" t="e">
        <f t="shared" si="33"/>
        <v>#VALUE!</v>
      </c>
      <c r="AO56" s="103" t="e">
        <f>(1/((1+(#REF!/100))^(AN56/$W$10))*1) * IF(D56="D",2,1)</f>
        <v>#REF!</v>
      </c>
      <c r="AP56" s="97" t="e">
        <f t="shared" ca="1" si="39"/>
        <v>#REF!</v>
      </c>
      <c r="AQ56" s="97" t="e">
        <f t="shared" ca="1" si="34"/>
        <v>#REF!</v>
      </c>
      <c r="AR56" s="95" t="e">
        <f ca="1">(((1+(#REF!/100))^((K56)/$W$10))-1)*AP56</f>
        <v>#REF!</v>
      </c>
      <c r="AS56" s="97" t="e">
        <f t="shared" ca="1" si="19"/>
        <v>#REF!</v>
      </c>
      <c r="AT56" s="97" t="e">
        <f t="shared" ca="1" si="35"/>
        <v>#REF!</v>
      </c>
    </row>
    <row r="57" spans="1:46" ht="12.75" customHeight="1" x14ac:dyDescent="0.2">
      <c r="A57" s="115" t="str">
        <f t="shared" si="20"/>
        <v/>
      </c>
      <c r="B57" s="115" t="str">
        <f t="shared" si="21"/>
        <v/>
      </c>
      <c r="C57" s="124" t="str">
        <f t="shared" si="22"/>
        <v/>
      </c>
      <c r="D57" s="125" t="str">
        <f t="shared" si="0"/>
        <v/>
      </c>
      <c r="E57" s="126" t="str">
        <f t="shared" si="23"/>
        <v/>
      </c>
      <c r="F57" s="126" t="str">
        <f t="shared" si="36"/>
        <v/>
      </c>
      <c r="G57" s="127" t="str">
        <f t="shared" si="24"/>
        <v/>
      </c>
      <c r="H57" s="128" t="str">
        <f t="shared" si="1"/>
        <v/>
      </c>
      <c r="I57" s="126" t="str">
        <f t="shared" si="37"/>
        <v/>
      </c>
      <c r="J57" s="129" t="str">
        <f t="shared" si="38"/>
        <v/>
      </c>
      <c r="K57" s="130" t="str">
        <f t="shared" si="25"/>
        <v/>
      </c>
      <c r="L57" s="130" t="str">
        <f t="shared" si="40"/>
        <v/>
      </c>
      <c r="M57" s="132" t="str">
        <f t="shared" si="3"/>
        <v/>
      </c>
      <c r="N57" s="131" t="str">
        <f t="shared" si="4"/>
        <v/>
      </c>
      <c r="O57" s="131" t="str">
        <f t="shared" si="5"/>
        <v/>
      </c>
      <c r="P57" s="132" t="str">
        <f t="shared" si="6"/>
        <v/>
      </c>
      <c r="Q57" s="133" t="str">
        <f t="shared" si="7"/>
        <v/>
      </c>
      <c r="R57" s="133" t="str">
        <f t="shared" si="8"/>
        <v/>
      </c>
      <c r="S57" s="133"/>
      <c r="T57" s="134" t="str">
        <f t="shared" si="26"/>
        <v/>
      </c>
      <c r="U57" s="133" t="str">
        <f t="shared" si="9"/>
        <v/>
      </c>
      <c r="V57" s="133" t="str">
        <f t="shared" si="10"/>
        <v/>
      </c>
      <c r="W57" s="135" t="str">
        <f t="shared" si="11"/>
        <v/>
      </c>
      <c r="X57" s="129" t="str">
        <f t="shared" si="27"/>
        <v/>
      </c>
      <c r="Y57" s="96" t="str">
        <f t="shared" si="12"/>
        <v/>
      </c>
      <c r="Z57" s="96"/>
      <c r="AA57" s="96">
        <f t="shared" si="28"/>
        <v>0</v>
      </c>
      <c r="AB57" s="97" t="str">
        <f t="shared" si="29"/>
        <v/>
      </c>
      <c r="AC57" s="97" t="str">
        <f t="shared" si="30"/>
        <v/>
      </c>
      <c r="AD57" s="98">
        <f t="shared" si="31"/>
        <v>0</v>
      </c>
      <c r="AE57" s="98" t="str">
        <f t="shared" si="32"/>
        <v/>
      </c>
      <c r="AF57" s="97" t="str">
        <f t="shared" si="13"/>
        <v/>
      </c>
      <c r="AG57" s="99">
        <f t="shared" si="14"/>
        <v>0</v>
      </c>
      <c r="AH57" s="100">
        <f t="shared" si="41"/>
        <v>0</v>
      </c>
      <c r="AI57" s="97">
        <f t="shared" si="42"/>
        <v>0</v>
      </c>
      <c r="AJ57" s="11"/>
      <c r="AK57" s="101">
        <f t="shared" si="17"/>
        <v>0</v>
      </c>
      <c r="AL57" s="102">
        <f t="shared" si="18"/>
        <v>0</v>
      </c>
      <c r="AM57" s="52"/>
      <c r="AN57" s="94" t="e">
        <f t="shared" si="33"/>
        <v>#VALUE!</v>
      </c>
      <c r="AO57" s="103" t="e">
        <f>(1/((1+(#REF!/100))^(AN57/$W$10))*1) * IF(D57="D",2,1)</f>
        <v>#REF!</v>
      </c>
      <c r="AP57" s="97" t="e">
        <f t="shared" ca="1" si="39"/>
        <v>#REF!</v>
      </c>
      <c r="AQ57" s="97" t="e">
        <f t="shared" ca="1" si="34"/>
        <v>#REF!</v>
      </c>
      <c r="AR57" s="95" t="e">
        <f ca="1">(((1+(#REF!/100))^((K57)/$W$10))-1)*AP57</f>
        <v>#REF!</v>
      </c>
      <c r="AS57" s="97" t="e">
        <f t="shared" ca="1" si="19"/>
        <v>#REF!</v>
      </c>
      <c r="AT57" s="97" t="e">
        <f t="shared" ca="1" si="35"/>
        <v>#REF!</v>
      </c>
    </row>
    <row r="58" spans="1:46" ht="12.75" customHeight="1" x14ac:dyDescent="0.2">
      <c r="A58" s="115" t="str">
        <f t="shared" si="20"/>
        <v/>
      </c>
      <c r="B58" s="115" t="str">
        <f t="shared" si="21"/>
        <v/>
      </c>
      <c r="C58" s="124" t="str">
        <f t="shared" si="22"/>
        <v/>
      </c>
      <c r="D58" s="125" t="str">
        <f t="shared" si="0"/>
        <v/>
      </c>
      <c r="E58" s="126" t="str">
        <f t="shared" si="23"/>
        <v/>
      </c>
      <c r="F58" s="126" t="str">
        <f t="shared" si="36"/>
        <v/>
      </c>
      <c r="G58" s="127" t="str">
        <f t="shared" si="24"/>
        <v/>
      </c>
      <c r="H58" s="128" t="str">
        <f t="shared" si="1"/>
        <v/>
      </c>
      <c r="I58" s="126" t="str">
        <f t="shared" si="37"/>
        <v/>
      </c>
      <c r="J58" s="129" t="str">
        <f t="shared" si="38"/>
        <v/>
      </c>
      <c r="K58" s="130" t="str">
        <f t="shared" si="25"/>
        <v/>
      </c>
      <c r="L58" s="130" t="str">
        <f>X57</f>
        <v/>
      </c>
      <c r="M58" s="132" t="str">
        <f t="shared" si="3"/>
        <v/>
      </c>
      <c r="N58" s="131" t="str">
        <f t="shared" si="4"/>
        <v/>
      </c>
      <c r="O58" s="131" t="str">
        <f t="shared" si="5"/>
        <v/>
      </c>
      <c r="P58" s="132" t="str">
        <f t="shared" si="6"/>
        <v/>
      </c>
      <c r="Q58" s="133" t="str">
        <f t="shared" si="7"/>
        <v/>
      </c>
      <c r="R58" s="133" t="str">
        <f t="shared" si="8"/>
        <v/>
      </c>
      <c r="S58" s="133"/>
      <c r="T58" s="134" t="str">
        <f t="shared" si="26"/>
        <v/>
      </c>
      <c r="U58" s="133" t="str">
        <f t="shared" si="9"/>
        <v/>
      </c>
      <c r="V58" s="133" t="str">
        <f t="shared" si="10"/>
        <v/>
      </c>
      <c r="W58" s="135" t="str">
        <f t="shared" si="11"/>
        <v/>
      </c>
      <c r="X58" s="129" t="str">
        <f t="shared" si="27"/>
        <v/>
      </c>
      <c r="Y58" s="96" t="str">
        <f t="shared" si="12"/>
        <v/>
      </c>
      <c r="Z58" s="96"/>
      <c r="AA58" s="96">
        <f t="shared" si="28"/>
        <v>0</v>
      </c>
      <c r="AB58" s="97" t="str">
        <f t="shared" si="29"/>
        <v/>
      </c>
      <c r="AC58" s="97" t="str">
        <f t="shared" si="30"/>
        <v/>
      </c>
      <c r="AD58" s="98">
        <f t="shared" si="31"/>
        <v>0</v>
      </c>
      <c r="AE58" s="98" t="str">
        <f t="shared" si="32"/>
        <v/>
      </c>
      <c r="AF58" s="97" t="str">
        <f t="shared" si="13"/>
        <v/>
      </c>
      <c r="AG58" s="99">
        <f t="shared" si="14"/>
        <v>0</v>
      </c>
      <c r="AH58" s="100">
        <f t="shared" si="41"/>
        <v>0</v>
      </c>
      <c r="AI58" s="97">
        <f t="shared" si="42"/>
        <v>0</v>
      </c>
      <c r="AJ58" s="11"/>
      <c r="AK58" s="101">
        <f t="shared" si="17"/>
        <v>0</v>
      </c>
      <c r="AL58" s="102">
        <f t="shared" si="18"/>
        <v>0</v>
      </c>
      <c r="AM58" s="52"/>
      <c r="AN58" s="94" t="e">
        <f t="shared" si="33"/>
        <v>#VALUE!</v>
      </c>
      <c r="AO58" s="103" t="e">
        <f>(1/((1+(#REF!/100))^(AN58/$W$10))*1) * IF(D58="D",2,1)</f>
        <v>#REF!</v>
      </c>
      <c r="AP58" s="97" t="e">
        <f t="shared" ca="1" si="39"/>
        <v>#REF!</v>
      </c>
      <c r="AQ58" s="97" t="e">
        <f t="shared" ca="1" si="34"/>
        <v>#REF!</v>
      </c>
      <c r="AR58" s="95" t="e">
        <f ca="1">(((1+(#REF!/100))^((K58)/$W$10))-1)*AP58</f>
        <v>#REF!</v>
      </c>
      <c r="AS58" s="97" t="e">
        <f t="shared" ca="1" si="19"/>
        <v>#REF!</v>
      </c>
      <c r="AT58" s="97" t="e">
        <f t="shared" ca="1" si="35"/>
        <v>#REF!</v>
      </c>
    </row>
    <row r="59" spans="1:46" ht="12.75" customHeight="1" x14ac:dyDescent="0.2">
      <c r="A59" s="115" t="str">
        <f t="shared" si="20"/>
        <v/>
      </c>
      <c r="B59" s="115" t="str">
        <f t="shared" si="21"/>
        <v/>
      </c>
      <c r="C59" s="124" t="str">
        <f t="shared" si="22"/>
        <v/>
      </c>
      <c r="D59" s="125" t="str">
        <f t="shared" si="0"/>
        <v/>
      </c>
      <c r="E59" s="126" t="str">
        <f t="shared" si="23"/>
        <v/>
      </c>
      <c r="F59" s="126" t="str">
        <f t="shared" si="36"/>
        <v/>
      </c>
      <c r="G59" s="127" t="str">
        <f t="shared" si="24"/>
        <v/>
      </c>
      <c r="H59" s="128" t="str">
        <f t="shared" si="1"/>
        <v/>
      </c>
      <c r="I59" s="126" t="str">
        <f t="shared" si="37"/>
        <v/>
      </c>
      <c r="J59" s="129" t="str">
        <f t="shared" si="38"/>
        <v/>
      </c>
      <c r="K59" s="130" t="str">
        <f t="shared" si="25"/>
        <v/>
      </c>
      <c r="L59" s="130"/>
      <c r="M59" s="132" t="str">
        <f t="shared" si="3"/>
        <v/>
      </c>
      <c r="N59" s="131" t="str">
        <f t="shared" si="4"/>
        <v/>
      </c>
      <c r="O59" s="131" t="str">
        <f t="shared" si="5"/>
        <v/>
      </c>
      <c r="P59" s="132" t="str">
        <f t="shared" si="6"/>
        <v/>
      </c>
      <c r="Q59" s="133" t="str">
        <f t="shared" si="7"/>
        <v/>
      </c>
      <c r="R59" s="133" t="str">
        <f t="shared" si="8"/>
        <v/>
      </c>
      <c r="S59" s="133"/>
      <c r="T59" s="134" t="str">
        <f t="shared" si="26"/>
        <v/>
      </c>
      <c r="U59" s="133" t="str">
        <f t="shared" si="9"/>
        <v/>
      </c>
      <c r="V59" s="133" t="str">
        <f t="shared" si="10"/>
        <v/>
      </c>
      <c r="W59" s="135" t="str">
        <f t="shared" si="11"/>
        <v/>
      </c>
      <c r="X59" s="129" t="str">
        <f t="shared" si="27"/>
        <v/>
      </c>
      <c r="Y59" s="96" t="str">
        <f t="shared" si="12"/>
        <v/>
      </c>
      <c r="Z59" s="96"/>
      <c r="AA59" s="96">
        <f t="shared" si="28"/>
        <v>0</v>
      </c>
      <c r="AB59" s="97" t="str">
        <f t="shared" si="29"/>
        <v/>
      </c>
      <c r="AC59" s="97" t="str">
        <f t="shared" si="30"/>
        <v/>
      </c>
      <c r="AD59" s="98">
        <f t="shared" si="31"/>
        <v>0</v>
      </c>
      <c r="AE59" s="98" t="str">
        <f t="shared" si="32"/>
        <v/>
      </c>
      <c r="AF59" s="97" t="str">
        <f t="shared" si="13"/>
        <v/>
      </c>
      <c r="AG59" s="99">
        <f t="shared" si="14"/>
        <v>0</v>
      </c>
      <c r="AH59" s="100">
        <f t="shared" si="41"/>
        <v>0</v>
      </c>
      <c r="AI59" s="97">
        <f t="shared" si="42"/>
        <v>0</v>
      </c>
      <c r="AJ59" s="11"/>
      <c r="AK59" s="101">
        <f t="shared" si="17"/>
        <v>0</v>
      </c>
      <c r="AL59" s="102">
        <f t="shared" si="18"/>
        <v>0</v>
      </c>
      <c r="AM59" s="52"/>
      <c r="AN59" s="94" t="e">
        <f t="shared" si="33"/>
        <v>#VALUE!</v>
      </c>
      <c r="AO59" s="103" t="e">
        <f>(1/((1+(#REF!/100))^(AN59/$W$10))*1) * IF(D59="D",2,1)</f>
        <v>#REF!</v>
      </c>
      <c r="AP59" s="97" t="e">
        <f t="shared" ca="1" si="39"/>
        <v>#REF!</v>
      </c>
      <c r="AQ59" s="97" t="e">
        <f t="shared" ca="1" si="34"/>
        <v>#REF!</v>
      </c>
      <c r="AR59" s="95" t="e">
        <f ca="1">(((1+(#REF!/100))^((K59)/$W$10))-1)*AP59</f>
        <v>#REF!</v>
      </c>
      <c r="AS59" s="97" t="e">
        <f t="shared" ca="1" si="19"/>
        <v>#REF!</v>
      </c>
      <c r="AT59" s="97" t="e">
        <f t="shared" ca="1" si="35"/>
        <v>#REF!</v>
      </c>
    </row>
    <row r="60" spans="1:46" ht="12.75" customHeight="1" x14ac:dyDescent="0.2">
      <c r="A60" s="115" t="str">
        <f t="shared" si="20"/>
        <v/>
      </c>
      <c r="B60" s="115" t="str">
        <f t="shared" si="21"/>
        <v/>
      </c>
      <c r="C60" s="124" t="str">
        <f t="shared" si="22"/>
        <v/>
      </c>
      <c r="D60" s="125" t="str">
        <f t="shared" si="0"/>
        <v/>
      </c>
      <c r="E60" s="126" t="str">
        <f t="shared" si="23"/>
        <v/>
      </c>
      <c r="F60" s="126" t="str">
        <f t="shared" si="36"/>
        <v/>
      </c>
      <c r="G60" s="127" t="str">
        <f t="shared" si="24"/>
        <v/>
      </c>
      <c r="H60" s="128" t="str">
        <f t="shared" si="1"/>
        <v/>
      </c>
      <c r="I60" s="126" t="str">
        <f t="shared" si="37"/>
        <v/>
      </c>
      <c r="J60" s="129" t="str">
        <f t="shared" si="38"/>
        <v/>
      </c>
      <c r="K60" s="130" t="str">
        <f t="shared" si="25"/>
        <v/>
      </c>
      <c r="L60" s="130"/>
      <c r="M60" s="132" t="str">
        <f t="shared" si="3"/>
        <v/>
      </c>
      <c r="N60" s="131" t="str">
        <f t="shared" si="4"/>
        <v/>
      </c>
      <c r="O60" s="131" t="str">
        <f t="shared" si="5"/>
        <v/>
      </c>
      <c r="P60" s="132" t="str">
        <f t="shared" si="6"/>
        <v/>
      </c>
      <c r="Q60" s="133" t="str">
        <f t="shared" si="7"/>
        <v/>
      </c>
      <c r="R60" s="133" t="str">
        <f t="shared" si="8"/>
        <v/>
      </c>
      <c r="S60" s="133"/>
      <c r="T60" s="134" t="str">
        <f t="shared" si="26"/>
        <v/>
      </c>
      <c r="U60" s="133" t="str">
        <f t="shared" si="9"/>
        <v/>
      </c>
      <c r="V60" s="133" t="str">
        <f t="shared" si="10"/>
        <v/>
      </c>
      <c r="W60" s="135" t="str">
        <f t="shared" si="11"/>
        <v/>
      </c>
      <c r="X60" s="129" t="str">
        <f t="shared" si="27"/>
        <v/>
      </c>
      <c r="Y60" s="96" t="str">
        <f t="shared" si="12"/>
        <v/>
      </c>
      <c r="Z60" s="96"/>
      <c r="AA60" s="96">
        <f t="shared" si="28"/>
        <v>0</v>
      </c>
      <c r="AB60" s="97" t="str">
        <f t="shared" si="29"/>
        <v/>
      </c>
      <c r="AC60" s="97" t="str">
        <f t="shared" si="30"/>
        <v/>
      </c>
      <c r="AD60" s="98">
        <f t="shared" si="31"/>
        <v>0</v>
      </c>
      <c r="AE60" s="98" t="str">
        <f t="shared" si="32"/>
        <v/>
      </c>
      <c r="AF60" s="97" t="str">
        <f t="shared" si="13"/>
        <v/>
      </c>
      <c r="AG60" s="99">
        <f t="shared" si="14"/>
        <v>0</v>
      </c>
      <c r="AH60" s="100">
        <f t="shared" si="41"/>
        <v>0</v>
      </c>
      <c r="AI60" s="97">
        <f t="shared" si="42"/>
        <v>0</v>
      </c>
      <c r="AJ60" s="11"/>
      <c r="AK60" s="101">
        <f t="shared" si="17"/>
        <v>0</v>
      </c>
      <c r="AL60" s="102">
        <f t="shared" si="18"/>
        <v>0</v>
      </c>
      <c r="AM60" s="52"/>
      <c r="AN60" s="94" t="e">
        <f t="shared" si="33"/>
        <v>#VALUE!</v>
      </c>
      <c r="AO60" s="103" t="e">
        <f>(1/((1+(#REF!/100))^(AN60/$W$10))*1) * IF(D60="D",2,1)</f>
        <v>#REF!</v>
      </c>
      <c r="AP60" s="97" t="e">
        <f t="shared" ca="1" si="39"/>
        <v>#REF!</v>
      </c>
      <c r="AQ60" s="97" t="e">
        <f t="shared" ca="1" si="34"/>
        <v>#REF!</v>
      </c>
      <c r="AR60" s="95" t="e">
        <f ca="1">(((1+(#REF!/100))^((K60)/$W$10))-1)*AP60</f>
        <v>#REF!</v>
      </c>
      <c r="AS60" s="97" t="e">
        <f t="shared" ca="1" si="19"/>
        <v>#REF!</v>
      </c>
      <c r="AT60" s="97" t="e">
        <f t="shared" ca="1" si="35"/>
        <v>#REF!</v>
      </c>
    </row>
    <row r="61" spans="1:46" ht="12.75" customHeight="1" x14ac:dyDescent="0.2">
      <c r="A61" s="115" t="str">
        <f t="shared" si="20"/>
        <v/>
      </c>
      <c r="B61" s="115" t="str">
        <f t="shared" si="21"/>
        <v/>
      </c>
      <c r="C61" s="124" t="str">
        <f t="shared" si="22"/>
        <v/>
      </c>
      <c r="D61" s="125" t="str">
        <f t="shared" si="0"/>
        <v/>
      </c>
      <c r="E61" s="126" t="str">
        <f t="shared" si="23"/>
        <v/>
      </c>
      <c r="F61" s="126" t="str">
        <f t="shared" si="36"/>
        <v/>
      </c>
      <c r="G61" s="127" t="str">
        <f t="shared" si="24"/>
        <v/>
      </c>
      <c r="H61" s="128" t="str">
        <f t="shared" si="1"/>
        <v/>
      </c>
      <c r="I61" s="126" t="str">
        <f t="shared" si="37"/>
        <v/>
      </c>
      <c r="J61" s="129" t="str">
        <f t="shared" si="38"/>
        <v/>
      </c>
      <c r="K61" s="130" t="str">
        <f t="shared" si="25"/>
        <v/>
      </c>
      <c r="L61" s="130"/>
      <c r="M61" s="132" t="str">
        <f t="shared" si="3"/>
        <v/>
      </c>
      <c r="N61" s="131" t="str">
        <f t="shared" si="4"/>
        <v/>
      </c>
      <c r="O61" s="131" t="str">
        <f t="shared" si="5"/>
        <v/>
      </c>
      <c r="P61" s="132" t="str">
        <f t="shared" si="6"/>
        <v/>
      </c>
      <c r="Q61" s="133" t="str">
        <f t="shared" si="7"/>
        <v/>
      </c>
      <c r="R61" s="133" t="str">
        <f t="shared" si="8"/>
        <v/>
      </c>
      <c r="S61" s="133"/>
      <c r="T61" s="134" t="str">
        <f t="shared" si="26"/>
        <v/>
      </c>
      <c r="U61" s="133" t="str">
        <f t="shared" si="9"/>
        <v/>
      </c>
      <c r="V61" s="133" t="str">
        <f t="shared" si="10"/>
        <v/>
      </c>
      <c r="W61" s="135" t="str">
        <f t="shared" si="11"/>
        <v/>
      </c>
      <c r="X61" s="129" t="str">
        <f t="shared" si="27"/>
        <v/>
      </c>
      <c r="Y61" s="96" t="str">
        <f t="shared" si="12"/>
        <v/>
      </c>
      <c r="Z61" s="96"/>
      <c r="AA61" s="96">
        <f t="shared" si="28"/>
        <v>0</v>
      </c>
      <c r="AB61" s="97" t="str">
        <f t="shared" si="29"/>
        <v/>
      </c>
      <c r="AC61" s="97" t="str">
        <f t="shared" si="30"/>
        <v/>
      </c>
      <c r="AD61" s="98">
        <f t="shared" si="31"/>
        <v>0</v>
      </c>
      <c r="AE61" s="98" t="str">
        <f t="shared" si="32"/>
        <v/>
      </c>
      <c r="AF61" s="97" t="str">
        <f t="shared" si="13"/>
        <v/>
      </c>
      <c r="AG61" s="99">
        <f t="shared" si="14"/>
        <v>0</v>
      </c>
      <c r="AH61" s="100">
        <f t="shared" si="41"/>
        <v>0</v>
      </c>
      <c r="AI61" s="97">
        <f t="shared" si="42"/>
        <v>0</v>
      </c>
      <c r="AJ61" s="11"/>
      <c r="AK61" s="101">
        <f t="shared" si="17"/>
        <v>0</v>
      </c>
      <c r="AL61" s="102">
        <f t="shared" si="18"/>
        <v>0</v>
      </c>
      <c r="AM61" s="52"/>
      <c r="AN61" s="94" t="e">
        <f t="shared" si="33"/>
        <v>#VALUE!</v>
      </c>
      <c r="AO61" s="103" t="e">
        <f>(1/((1+(#REF!/100))^(AN61/$W$10))*1) * IF(D61="D",2,1)</f>
        <v>#REF!</v>
      </c>
      <c r="AP61" s="97" t="e">
        <f t="shared" ca="1" si="39"/>
        <v>#REF!</v>
      </c>
      <c r="AQ61" s="97" t="e">
        <f t="shared" ca="1" si="34"/>
        <v>#REF!</v>
      </c>
      <c r="AR61" s="95" t="e">
        <f ca="1">(((1+(#REF!/100))^((K61)/$W$10))-1)*AP61</f>
        <v>#REF!</v>
      </c>
      <c r="AS61" s="97" t="e">
        <f t="shared" ca="1" si="19"/>
        <v>#REF!</v>
      </c>
      <c r="AT61" s="97" t="e">
        <f t="shared" ca="1" si="35"/>
        <v>#REF!</v>
      </c>
    </row>
    <row r="62" spans="1:46" ht="12.75" customHeight="1" x14ac:dyDescent="0.2">
      <c r="A62" s="115" t="str">
        <f t="shared" si="20"/>
        <v/>
      </c>
      <c r="B62" s="115" t="str">
        <f t="shared" si="21"/>
        <v/>
      </c>
      <c r="C62" s="124" t="str">
        <f t="shared" si="22"/>
        <v/>
      </c>
      <c r="D62" s="125" t="str">
        <f t="shared" si="0"/>
        <v/>
      </c>
      <c r="E62" s="126" t="str">
        <f t="shared" si="23"/>
        <v/>
      </c>
      <c r="F62" s="126" t="str">
        <f t="shared" si="36"/>
        <v/>
      </c>
      <c r="G62" s="127" t="str">
        <f t="shared" si="24"/>
        <v/>
      </c>
      <c r="H62" s="128" t="str">
        <f t="shared" si="1"/>
        <v/>
      </c>
      <c r="I62" s="126" t="str">
        <f t="shared" si="37"/>
        <v/>
      </c>
      <c r="J62" s="129" t="str">
        <f t="shared" si="38"/>
        <v/>
      </c>
      <c r="K62" s="130" t="str">
        <f t="shared" si="25"/>
        <v/>
      </c>
      <c r="L62" s="130"/>
      <c r="M62" s="132" t="str">
        <f t="shared" si="3"/>
        <v/>
      </c>
      <c r="N62" s="131" t="str">
        <f t="shared" si="4"/>
        <v/>
      </c>
      <c r="O62" s="131" t="str">
        <f t="shared" si="5"/>
        <v/>
      </c>
      <c r="P62" s="132" t="str">
        <f t="shared" si="6"/>
        <v/>
      </c>
      <c r="Q62" s="133" t="str">
        <f t="shared" si="7"/>
        <v/>
      </c>
      <c r="R62" s="133" t="str">
        <f t="shared" si="8"/>
        <v/>
      </c>
      <c r="S62" s="133"/>
      <c r="T62" s="134" t="str">
        <f t="shared" si="26"/>
        <v/>
      </c>
      <c r="U62" s="133" t="str">
        <f t="shared" si="9"/>
        <v/>
      </c>
      <c r="V62" s="133" t="str">
        <f t="shared" si="10"/>
        <v/>
      </c>
      <c r="W62" s="135" t="str">
        <f t="shared" si="11"/>
        <v/>
      </c>
      <c r="X62" s="129" t="str">
        <f t="shared" si="27"/>
        <v/>
      </c>
      <c r="Y62" s="96" t="str">
        <f t="shared" si="12"/>
        <v/>
      </c>
      <c r="Z62" s="96"/>
      <c r="AA62" s="96">
        <f t="shared" si="28"/>
        <v>0</v>
      </c>
      <c r="AB62" s="97" t="str">
        <f t="shared" si="29"/>
        <v/>
      </c>
      <c r="AC62" s="97" t="str">
        <f t="shared" si="30"/>
        <v/>
      </c>
      <c r="AD62" s="98">
        <f t="shared" si="31"/>
        <v>0</v>
      </c>
      <c r="AE62" s="98" t="str">
        <f t="shared" si="32"/>
        <v/>
      </c>
      <c r="AF62" s="97" t="str">
        <f t="shared" si="13"/>
        <v/>
      </c>
      <c r="AG62" s="99">
        <f t="shared" si="14"/>
        <v>0</v>
      </c>
      <c r="AH62" s="100">
        <f t="shared" si="41"/>
        <v>0</v>
      </c>
      <c r="AI62" s="97">
        <f t="shared" si="42"/>
        <v>0</v>
      </c>
      <c r="AJ62" s="11"/>
      <c r="AK62" s="101">
        <f t="shared" si="17"/>
        <v>0</v>
      </c>
      <c r="AL62" s="102">
        <f t="shared" si="18"/>
        <v>0</v>
      </c>
      <c r="AM62" s="52"/>
      <c r="AN62" s="94" t="e">
        <f t="shared" si="33"/>
        <v>#VALUE!</v>
      </c>
      <c r="AO62" s="103" t="e">
        <f>(1/((1+(#REF!/100))^(AN62/$W$10))*1) * IF(D62="D",2,1)</f>
        <v>#REF!</v>
      </c>
      <c r="AP62" s="97" t="e">
        <f t="shared" ca="1" si="39"/>
        <v>#REF!</v>
      </c>
      <c r="AQ62" s="97" t="e">
        <f t="shared" ca="1" si="34"/>
        <v>#REF!</v>
      </c>
      <c r="AR62" s="95" t="e">
        <f ca="1">(((1+(#REF!/100))^((K62)/$W$10))-1)*AP62</f>
        <v>#REF!</v>
      </c>
      <c r="AS62" s="97" t="e">
        <f t="shared" ca="1" si="19"/>
        <v>#REF!</v>
      </c>
      <c r="AT62" s="97" t="e">
        <f t="shared" ca="1" si="35"/>
        <v>#REF!</v>
      </c>
    </row>
    <row r="63" spans="1:46" ht="12.75" customHeight="1" x14ac:dyDescent="0.2">
      <c r="A63" s="115" t="str">
        <f t="shared" si="20"/>
        <v/>
      </c>
      <c r="B63" s="115" t="str">
        <f t="shared" si="21"/>
        <v/>
      </c>
      <c r="C63" s="124" t="str">
        <f t="shared" si="22"/>
        <v/>
      </c>
      <c r="D63" s="125" t="str">
        <f t="shared" si="0"/>
        <v/>
      </c>
      <c r="E63" s="126" t="str">
        <f t="shared" si="23"/>
        <v/>
      </c>
      <c r="F63" s="126" t="str">
        <f t="shared" si="36"/>
        <v/>
      </c>
      <c r="G63" s="127" t="str">
        <f t="shared" si="24"/>
        <v/>
      </c>
      <c r="H63" s="128" t="str">
        <f t="shared" si="1"/>
        <v/>
      </c>
      <c r="I63" s="126" t="str">
        <f t="shared" si="37"/>
        <v/>
      </c>
      <c r="J63" s="129" t="str">
        <f t="shared" si="38"/>
        <v/>
      </c>
      <c r="K63" s="130" t="str">
        <f t="shared" si="25"/>
        <v/>
      </c>
      <c r="L63" s="130"/>
      <c r="M63" s="132" t="str">
        <f t="shared" si="3"/>
        <v/>
      </c>
      <c r="N63" s="131" t="str">
        <f t="shared" si="4"/>
        <v/>
      </c>
      <c r="O63" s="131" t="str">
        <f t="shared" si="5"/>
        <v/>
      </c>
      <c r="P63" s="132" t="str">
        <f t="shared" si="6"/>
        <v/>
      </c>
      <c r="Q63" s="133" t="str">
        <f t="shared" si="7"/>
        <v/>
      </c>
      <c r="R63" s="133" t="str">
        <f t="shared" si="8"/>
        <v/>
      </c>
      <c r="S63" s="133"/>
      <c r="T63" s="134" t="str">
        <f t="shared" si="26"/>
        <v/>
      </c>
      <c r="U63" s="133" t="str">
        <f t="shared" si="9"/>
        <v/>
      </c>
      <c r="V63" s="133" t="str">
        <f t="shared" si="10"/>
        <v/>
      </c>
      <c r="W63" s="135" t="str">
        <f t="shared" si="11"/>
        <v/>
      </c>
      <c r="X63" s="129" t="str">
        <f t="shared" si="27"/>
        <v/>
      </c>
      <c r="Y63" s="96" t="str">
        <f t="shared" si="12"/>
        <v/>
      </c>
      <c r="Z63" s="96"/>
      <c r="AA63" s="96">
        <f t="shared" si="28"/>
        <v>0</v>
      </c>
      <c r="AB63" s="97" t="str">
        <f t="shared" si="29"/>
        <v/>
      </c>
      <c r="AC63" s="97" t="str">
        <f t="shared" si="30"/>
        <v/>
      </c>
      <c r="AD63" s="98">
        <f t="shared" si="31"/>
        <v>0</v>
      </c>
      <c r="AE63" s="98" t="str">
        <f t="shared" si="32"/>
        <v/>
      </c>
      <c r="AF63" s="97" t="str">
        <f t="shared" si="13"/>
        <v/>
      </c>
      <c r="AG63" s="99">
        <f t="shared" si="14"/>
        <v>0</v>
      </c>
      <c r="AH63" s="100">
        <f t="shared" si="41"/>
        <v>0</v>
      </c>
      <c r="AI63" s="97">
        <f t="shared" si="42"/>
        <v>0</v>
      </c>
      <c r="AJ63" s="11"/>
      <c r="AK63" s="101">
        <f t="shared" si="17"/>
        <v>0</v>
      </c>
      <c r="AL63" s="102">
        <f t="shared" si="18"/>
        <v>0</v>
      </c>
      <c r="AM63" s="52"/>
      <c r="AN63" s="94" t="e">
        <f t="shared" si="33"/>
        <v>#VALUE!</v>
      </c>
      <c r="AO63" s="103" t="e">
        <f>(1/((1+(#REF!/100))^(AN63/$W$10))*1) * IF(D63="D",2,1)</f>
        <v>#REF!</v>
      </c>
      <c r="AP63" s="97" t="e">
        <f t="shared" ca="1" si="39"/>
        <v>#REF!</v>
      </c>
      <c r="AQ63" s="97" t="e">
        <f t="shared" ca="1" si="34"/>
        <v>#REF!</v>
      </c>
      <c r="AR63" s="95" t="e">
        <f ca="1">(((1+(#REF!/100))^((K63)/$W$10))-1)*AP63</f>
        <v>#REF!</v>
      </c>
      <c r="AS63" s="97" t="e">
        <f t="shared" ca="1" si="19"/>
        <v>#REF!</v>
      </c>
      <c r="AT63" s="97" t="e">
        <f t="shared" ca="1" si="35"/>
        <v>#REF!</v>
      </c>
    </row>
    <row r="64" spans="1:46" ht="12.75" customHeight="1" x14ac:dyDescent="0.2">
      <c r="A64" s="115" t="str">
        <f t="shared" si="20"/>
        <v/>
      </c>
      <c r="B64" s="115" t="str">
        <f t="shared" si="21"/>
        <v/>
      </c>
      <c r="C64" s="124" t="str">
        <f t="shared" si="22"/>
        <v/>
      </c>
      <c r="D64" s="125" t="str">
        <f t="shared" si="0"/>
        <v/>
      </c>
      <c r="E64" s="126" t="str">
        <f t="shared" si="23"/>
        <v/>
      </c>
      <c r="F64" s="126" t="str">
        <f t="shared" si="36"/>
        <v/>
      </c>
      <c r="G64" s="127" t="str">
        <f t="shared" si="24"/>
        <v/>
      </c>
      <c r="H64" s="128" t="str">
        <f t="shared" si="1"/>
        <v/>
      </c>
      <c r="I64" s="126" t="str">
        <f t="shared" si="37"/>
        <v/>
      </c>
      <c r="J64" s="129" t="str">
        <f t="shared" si="38"/>
        <v/>
      </c>
      <c r="K64" s="130" t="str">
        <f t="shared" si="25"/>
        <v/>
      </c>
      <c r="L64" s="130"/>
      <c r="M64" s="132" t="str">
        <f t="shared" si="3"/>
        <v/>
      </c>
      <c r="N64" s="131" t="str">
        <f t="shared" si="4"/>
        <v/>
      </c>
      <c r="O64" s="131" t="str">
        <f t="shared" si="5"/>
        <v/>
      </c>
      <c r="P64" s="132" t="str">
        <f t="shared" si="6"/>
        <v/>
      </c>
      <c r="Q64" s="133" t="str">
        <f t="shared" si="7"/>
        <v/>
      </c>
      <c r="R64" s="133" t="str">
        <f t="shared" si="8"/>
        <v/>
      </c>
      <c r="S64" s="133"/>
      <c r="T64" s="134" t="str">
        <f t="shared" si="26"/>
        <v/>
      </c>
      <c r="U64" s="133" t="str">
        <f t="shared" si="9"/>
        <v/>
      </c>
      <c r="V64" s="133" t="str">
        <f t="shared" si="10"/>
        <v/>
      </c>
      <c r="W64" s="135" t="str">
        <f t="shared" si="11"/>
        <v/>
      </c>
      <c r="X64" s="129" t="str">
        <f t="shared" si="27"/>
        <v/>
      </c>
      <c r="Y64" s="96" t="str">
        <f t="shared" si="12"/>
        <v/>
      </c>
      <c r="Z64" s="96"/>
      <c r="AA64" s="96">
        <f t="shared" si="28"/>
        <v>0</v>
      </c>
      <c r="AB64" s="97" t="str">
        <f t="shared" si="29"/>
        <v/>
      </c>
      <c r="AC64" s="97" t="str">
        <f t="shared" si="30"/>
        <v/>
      </c>
      <c r="AD64" s="98">
        <f t="shared" si="31"/>
        <v>0</v>
      </c>
      <c r="AE64" s="98" t="str">
        <f t="shared" si="32"/>
        <v/>
      </c>
      <c r="AF64" s="97" t="str">
        <f t="shared" si="13"/>
        <v/>
      </c>
      <c r="AG64" s="99">
        <f t="shared" si="14"/>
        <v>0</v>
      </c>
      <c r="AH64" s="100">
        <f t="shared" si="41"/>
        <v>0</v>
      </c>
      <c r="AI64" s="97">
        <f t="shared" si="42"/>
        <v>0</v>
      </c>
      <c r="AJ64" s="11"/>
      <c r="AK64" s="101">
        <f t="shared" si="17"/>
        <v>0</v>
      </c>
      <c r="AL64" s="102">
        <f t="shared" si="18"/>
        <v>0</v>
      </c>
      <c r="AM64" s="52"/>
      <c r="AN64" s="94" t="e">
        <f t="shared" si="33"/>
        <v>#VALUE!</v>
      </c>
      <c r="AO64" s="103" t="e">
        <f>(1/((1+(#REF!/100))^(AN64/$W$10))*1) * IF(D64="D",2,1)</f>
        <v>#REF!</v>
      </c>
      <c r="AP64" s="97" t="e">
        <f t="shared" ca="1" si="39"/>
        <v>#REF!</v>
      </c>
      <c r="AQ64" s="97" t="e">
        <f t="shared" ca="1" si="34"/>
        <v>#REF!</v>
      </c>
      <c r="AR64" s="95" t="e">
        <f ca="1">(((1+(#REF!/100))^((K64)/$W$10))-1)*AP64</f>
        <v>#REF!</v>
      </c>
      <c r="AS64" s="97" t="e">
        <f t="shared" ca="1" si="19"/>
        <v>#REF!</v>
      </c>
      <c r="AT64" s="97" t="e">
        <f t="shared" ca="1" si="35"/>
        <v>#REF!</v>
      </c>
    </row>
    <row r="65" spans="1:46" ht="12.75" customHeight="1" x14ac:dyDescent="0.2">
      <c r="A65" s="115" t="str">
        <f t="shared" si="20"/>
        <v/>
      </c>
      <c r="B65" s="115" t="str">
        <f t="shared" si="21"/>
        <v/>
      </c>
      <c r="C65" s="124" t="str">
        <f t="shared" si="22"/>
        <v/>
      </c>
      <c r="D65" s="125" t="str">
        <f t="shared" si="0"/>
        <v/>
      </c>
      <c r="E65" s="126" t="str">
        <f t="shared" si="23"/>
        <v/>
      </c>
      <c r="F65" s="126" t="str">
        <f t="shared" si="36"/>
        <v/>
      </c>
      <c r="G65" s="127" t="str">
        <f t="shared" si="24"/>
        <v/>
      </c>
      <c r="H65" s="128" t="str">
        <f t="shared" si="1"/>
        <v/>
      </c>
      <c r="I65" s="126" t="str">
        <f t="shared" si="37"/>
        <v/>
      </c>
      <c r="J65" s="129" t="str">
        <f t="shared" si="38"/>
        <v/>
      </c>
      <c r="K65" s="130" t="str">
        <f t="shared" si="25"/>
        <v/>
      </c>
      <c r="L65" s="130"/>
      <c r="M65" s="132" t="str">
        <f t="shared" si="3"/>
        <v/>
      </c>
      <c r="N65" s="131" t="str">
        <f t="shared" si="4"/>
        <v/>
      </c>
      <c r="O65" s="131" t="str">
        <f t="shared" si="5"/>
        <v/>
      </c>
      <c r="P65" s="132" t="str">
        <f t="shared" si="6"/>
        <v/>
      </c>
      <c r="Q65" s="133" t="str">
        <f t="shared" si="7"/>
        <v/>
      </c>
      <c r="R65" s="133" t="str">
        <f t="shared" si="8"/>
        <v/>
      </c>
      <c r="S65" s="133"/>
      <c r="T65" s="134" t="str">
        <f t="shared" si="26"/>
        <v/>
      </c>
      <c r="U65" s="133" t="str">
        <f t="shared" si="9"/>
        <v/>
      </c>
      <c r="V65" s="133" t="str">
        <f t="shared" si="10"/>
        <v/>
      </c>
      <c r="W65" s="135" t="str">
        <f t="shared" si="11"/>
        <v/>
      </c>
      <c r="X65" s="129" t="str">
        <f t="shared" si="27"/>
        <v/>
      </c>
      <c r="Y65" s="96" t="str">
        <f t="shared" si="12"/>
        <v/>
      </c>
      <c r="Z65" s="96"/>
      <c r="AA65" s="96">
        <f t="shared" si="28"/>
        <v>0</v>
      </c>
      <c r="AB65" s="97" t="str">
        <f t="shared" si="29"/>
        <v/>
      </c>
      <c r="AC65" s="97" t="str">
        <f t="shared" si="30"/>
        <v/>
      </c>
      <c r="AD65" s="98">
        <f t="shared" si="31"/>
        <v>0</v>
      </c>
      <c r="AE65" s="98" t="str">
        <f t="shared" si="32"/>
        <v/>
      </c>
      <c r="AF65" s="97" t="str">
        <f t="shared" si="13"/>
        <v/>
      </c>
      <c r="AG65" s="99">
        <f t="shared" si="14"/>
        <v>0</v>
      </c>
      <c r="AH65" s="100">
        <f t="shared" si="41"/>
        <v>0</v>
      </c>
      <c r="AI65" s="97">
        <f t="shared" si="42"/>
        <v>0</v>
      </c>
      <c r="AJ65" s="11"/>
      <c r="AK65" s="101">
        <f t="shared" si="17"/>
        <v>0</v>
      </c>
      <c r="AL65" s="102">
        <f t="shared" si="18"/>
        <v>0</v>
      </c>
      <c r="AM65" s="52"/>
      <c r="AN65" s="94" t="e">
        <f t="shared" si="33"/>
        <v>#VALUE!</v>
      </c>
      <c r="AO65" s="103" t="e">
        <f>(1/((1+(#REF!/100))^(AN65/$W$10))*1) * IF(D65="D",2,1)</f>
        <v>#REF!</v>
      </c>
      <c r="AP65" s="97" t="e">
        <f t="shared" ca="1" si="39"/>
        <v>#REF!</v>
      </c>
      <c r="AQ65" s="97" t="e">
        <f t="shared" ca="1" si="34"/>
        <v>#REF!</v>
      </c>
      <c r="AR65" s="95" t="e">
        <f ca="1">(((1+(#REF!/100))^((K65)/$W$10))-1)*AP65</f>
        <v>#REF!</v>
      </c>
      <c r="AS65" s="97" t="e">
        <f t="shared" ca="1" si="19"/>
        <v>#REF!</v>
      </c>
      <c r="AT65" s="97" t="e">
        <f t="shared" ca="1" si="35"/>
        <v>#REF!</v>
      </c>
    </row>
    <row r="66" spans="1:46" ht="12.75" customHeight="1" x14ac:dyDescent="0.2">
      <c r="A66" s="115" t="str">
        <f t="shared" si="20"/>
        <v/>
      </c>
      <c r="B66" s="115" t="str">
        <f t="shared" si="21"/>
        <v/>
      </c>
      <c r="C66" s="124" t="str">
        <f t="shared" si="22"/>
        <v/>
      </c>
      <c r="D66" s="125" t="str">
        <f t="shared" si="0"/>
        <v/>
      </c>
      <c r="E66" s="126" t="str">
        <f t="shared" si="23"/>
        <v/>
      </c>
      <c r="F66" s="126" t="str">
        <f t="shared" si="36"/>
        <v/>
      </c>
      <c r="G66" s="127" t="str">
        <f t="shared" si="24"/>
        <v/>
      </c>
      <c r="H66" s="128" t="str">
        <f t="shared" si="1"/>
        <v/>
      </c>
      <c r="I66" s="126" t="str">
        <f t="shared" si="37"/>
        <v/>
      </c>
      <c r="J66" s="129" t="str">
        <f t="shared" si="38"/>
        <v/>
      </c>
      <c r="K66" s="130" t="str">
        <f t="shared" si="25"/>
        <v/>
      </c>
      <c r="L66" s="130"/>
      <c r="M66" s="132" t="str">
        <f t="shared" si="3"/>
        <v/>
      </c>
      <c r="N66" s="131" t="str">
        <f t="shared" si="4"/>
        <v/>
      </c>
      <c r="O66" s="131" t="str">
        <f t="shared" si="5"/>
        <v/>
      </c>
      <c r="P66" s="132" t="str">
        <f t="shared" si="6"/>
        <v/>
      </c>
      <c r="Q66" s="133" t="str">
        <f t="shared" si="7"/>
        <v/>
      </c>
      <c r="R66" s="133" t="str">
        <f t="shared" si="8"/>
        <v/>
      </c>
      <c r="S66" s="133"/>
      <c r="T66" s="134" t="str">
        <f t="shared" si="26"/>
        <v/>
      </c>
      <c r="U66" s="133" t="str">
        <f t="shared" si="9"/>
        <v/>
      </c>
      <c r="V66" s="133" t="str">
        <f t="shared" si="10"/>
        <v/>
      </c>
      <c r="W66" s="135" t="str">
        <f t="shared" si="11"/>
        <v/>
      </c>
      <c r="X66" s="129" t="str">
        <f t="shared" si="27"/>
        <v/>
      </c>
      <c r="Y66" s="96" t="str">
        <f t="shared" si="12"/>
        <v/>
      </c>
      <c r="Z66" s="96"/>
      <c r="AA66" s="96">
        <f t="shared" si="28"/>
        <v>0</v>
      </c>
      <c r="AB66" s="97" t="str">
        <f t="shared" si="29"/>
        <v/>
      </c>
      <c r="AC66" s="97" t="str">
        <f t="shared" si="30"/>
        <v/>
      </c>
      <c r="AD66" s="98">
        <f t="shared" si="31"/>
        <v>0</v>
      </c>
      <c r="AE66" s="98" t="str">
        <f t="shared" si="32"/>
        <v/>
      </c>
      <c r="AF66" s="97" t="str">
        <f t="shared" si="13"/>
        <v/>
      </c>
      <c r="AG66" s="99">
        <f t="shared" si="14"/>
        <v>0</v>
      </c>
      <c r="AH66" s="100">
        <f t="shared" si="41"/>
        <v>0</v>
      </c>
      <c r="AI66" s="97">
        <f t="shared" si="42"/>
        <v>0</v>
      </c>
      <c r="AJ66" s="11"/>
      <c r="AK66" s="101">
        <f t="shared" si="17"/>
        <v>0</v>
      </c>
      <c r="AL66" s="102">
        <f t="shared" si="18"/>
        <v>0</v>
      </c>
      <c r="AM66" s="52"/>
      <c r="AN66" s="94" t="e">
        <f t="shared" si="33"/>
        <v>#VALUE!</v>
      </c>
      <c r="AO66" s="103" t="e">
        <f>(1/((1+(#REF!/100))^(AN66/$W$10))*1) * IF(D66="D",2,1)</f>
        <v>#REF!</v>
      </c>
      <c r="AP66" s="97" t="e">
        <f t="shared" ca="1" si="39"/>
        <v>#REF!</v>
      </c>
      <c r="AQ66" s="97" t="e">
        <f t="shared" ca="1" si="34"/>
        <v>#REF!</v>
      </c>
      <c r="AR66" s="95" t="e">
        <f ca="1">(((1+(#REF!/100))^((K66)/$W$10))-1)*AP66</f>
        <v>#REF!</v>
      </c>
      <c r="AS66" s="97" t="e">
        <f t="shared" ca="1" si="19"/>
        <v>#REF!</v>
      </c>
      <c r="AT66" s="97" t="e">
        <f t="shared" ca="1" si="35"/>
        <v>#REF!</v>
      </c>
    </row>
    <row r="67" spans="1:46" ht="12.75" customHeight="1" x14ac:dyDescent="0.2">
      <c r="A67" s="115" t="str">
        <f t="shared" si="20"/>
        <v/>
      </c>
      <c r="B67" s="115" t="str">
        <f t="shared" si="21"/>
        <v/>
      </c>
      <c r="C67" s="124" t="str">
        <f t="shared" si="22"/>
        <v/>
      </c>
      <c r="D67" s="125" t="str">
        <f t="shared" si="0"/>
        <v/>
      </c>
      <c r="E67" s="126" t="str">
        <f t="shared" si="23"/>
        <v/>
      </c>
      <c r="F67" s="126" t="str">
        <f t="shared" si="36"/>
        <v/>
      </c>
      <c r="G67" s="127" t="str">
        <f t="shared" si="24"/>
        <v/>
      </c>
      <c r="H67" s="128" t="str">
        <f t="shared" si="1"/>
        <v/>
      </c>
      <c r="I67" s="126" t="str">
        <f t="shared" si="37"/>
        <v/>
      </c>
      <c r="J67" s="129" t="str">
        <f t="shared" si="38"/>
        <v/>
      </c>
      <c r="K67" s="130" t="str">
        <f t="shared" si="25"/>
        <v/>
      </c>
      <c r="L67" s="130"/>
      <c r="M67" s="132" t="str">
        <f t="shared" si="3"/>
        <v/>
      </c>
      <c r="N67" s="131" t="str">
        <f t="shared" si="4"/>
        <v/>
      </c>
      <c r="O67" s="131" t="str">
        <f t="shared" si="5"/>
        <v/>
      </c>
      <c r="P67" s="132" t="str">
        <f t="shared" si="6"/>
        <v/>
      </c>
      <c r="Q67" s="133" t="str">
        <f t="shared" si="7"/>
        <v/>
      </c>
      <c r="R67" s="133" t="str">
        <f t="shared" si="8"/>
        <v/>
      </c>
      <c r="S67" s="133"/>
      <c r="T67" s="134" t="str">
        <f t="shared" si="26"/>
        <v/>
      </c>
      <c r="U67" s="133" t="str">
        <f t="shared" si="9"/>
        <v/>
      </c>
      <c r="V67" s="133" t="str">
        <f t="shared" si="10"/>
        <v/>
      </c>
      <c r="W67" s="135" t="str">
        <f t="shared" si="11"/>
        <v/>
      </c>
      <c r="X67" s="129" t="str">
        <f t="shared" si="27"/>
        <v/>
      </c>
      <c r="Y67" s="96" t="str">
        <f t="shared" si="12"/>
        <v/>
      </c>
      <c r="Z67" s="96"/>
      <c r="AA67" s="96">
        <f t="shared" si="28"/>
        <v>0</v>
      </c>
      <c r="AB67" s="97" t="str">
        <f t="shared" si="29"/>
        <v/>
      </c>
      <c r="AC67" s="97" t="str">
        <f t="shared" si="30"/>
        <v/>
      </c>
      <c r="AD67" s="98">
        <f t="shared" si="31"/>
        <v>0</v>
      </c>
      <c r="AE67" s="98" t="str">
        <f t="shared" si="32"/>
        <v/>
      </c>
      <c r="AF67" s="97" t="str">
        <f t="shared" si="13"/>
        <v/>
      </c>
      <c r="AG67" s="99">
        <f t="shared" si="14"/>
        <v>0</v>
      </c>
      <c r="AH67" s="100">
        <f t="shared" si="41"/>
        <v>0</v>
      </c>
      <c r="AI67" s="97">
        <f t="shared" si="42"/>
        <v>0</v>
      </c>
      <c r="AJ67" s="11"/>
      <c r="AK67" s="101">
        <f t="shared" si="17"/>
        <v>0</v>
      </c>
      <c r="AL67" s="102">
        <f t="shared" si="18"/>
        <v>0</v>
      </c>
      <c r="AM67" s="52"/>
      <c r="AN67" s="94" t="e">
        <f t="shared" si="33"/>
        <v>#VALUE!</v>
      </c>
      <c r="AO67" s="103" t="e">
        <f>(1/((1+(#REF!/100))^(AN67/$W$10))*1) * IF(D67="D",2,1)</f>
        <v>#REF!</v>
      </c>
      <c r="AP67" s="97" t="e">
        <f t="shared" ca="1" si="39"/>
        <v>#REF!</v>
      </c>
      <c r="AQ67" s="97" t="e">
        <f t="shared" ca="1" si="34"/>
        <v>#REF!</v>
      </c>
      <c r="AR67" s="95" t="e">
        <f ca="1">(((1+(#REF!/100))^((K67)/$W$10))-1)*AP67</f>
        <v>#REF!</v>
      </c>
      <c r="AS67" s="97" t="e">
        <f t="shared" ca="1" si="19"/>
        <v>#REF!</v>
      </c>
      <c r="AT67" s="97" t="e">
        <f t="shared" ca="1" si="35"/>
        <v>#REF!</v>
      </c>
    </row>
    <row r="68" spans="1:46" ht="12.75" customHeight="1" x14ac:dyDescent="0.2">
      <c r="A68" s="115" t="str">
        <f t="shared" si="20"/>
        <v/>
      </c>
      <c r="B68" s="115" t="str">
        <f t="shared" si="21"/>
        <v/>
      </c>
      <c r="C68" s="124" t="str">
        <f t="shared" si="22"/>
        <v/>
      </c>
      <c r="D68" s="125" t="str">
        <f t="shared" si="0"/>
        <v/>
      </c>
      <c r="E68" s="126" t="str">
        <f t="shared" si="23"/>
        <v/>
      </c>
      <c r="F68" s="126" t="str">
        <f t="shared" si="36"/>
        <v/>
      </c>
      <c r="G68" s="127" t="str">
        <f t="shared" si="24"/>
        <v/>
      </c>
      <c r="H68" s="128" t="str">
        <f t="shared" si="1"/>
        <v/>
      </c>
      <c r="I68" s="126" t="str">
        <f t="shared" si="37"/>
        <v/>
      </c>
      <c r="J68" s="129" t="str">
        <f t="shared" si="38"/>
        <v/>
      </c>
      <c r="K68" s="130" t="str">
        <f t="shared" si="25"/>
        <v/>
      </c>
      <c r="L68" s="130"/>
      <c r="M68" s="132" t="str">
        <f t="shared" si="3"/>
        <v/>
      </c>
      <c r="N68" s="131" t="str">
        <f t="shared" si="4"/>
        <v/>
      </c>
      <c r="O68" s="131" t="str">
        <f t="shared" si="5"/>
        <v/>
      </c>
      <c r="P68" s="132" t="str">
        <f t="shared" si="6"/>
        <v/>
      </c>
      <c r="Q68" s="133" t="str">
        <f t="shared" si="7"/>
        <v/>
      </c>
      <c r="R68" s="133" t="str">
        <f t="shared" si="8"/>
        <v/>
      </c>
      <c r="S68" s="133"/>
      <c r="T68" s="134" t="str">
        <f t="shared" si="26"/>
        <v/>
      </c>
      <c r="U68" s="133" t="str">
        <f t="shared" si="9"/>
        <v/>
      </c>
      <c r="V68" s="133" t="str">
        <f t="shared" si="10"/>
        <v/>
      </c>
      <c r="W68" s="135" t="str">
        <f t="shared" si="11"/>
        <v/>
      </c>
      <c r="X68" s="129" t="str">
        <f t="shared" si="27"/>
        <v/>
      </c>
      <c r="Y68" s="96" t="str">
        <f t="shared" si="12"/>
        <v/>
      </c>
      <c r="Z68" s="96"/>
      <c r="AA68" s="96">
        <f t="shared" si="28"/>
        <v>0</v>
      </c>
      <c r="AB68" s="97" t="str">
        <f t="shared" si="29"/>
        <v/>
      </c>
      <c r="AC68" s="97" t="str">
        <f t="shared" si="30"/>
        <v/>
      </c>
      <c r="AD68" s="98">
        <f t="shared" si="31"/>
        <v>0</v>
      </c>
      <c r="AE68" s="98" t="str">
        <f t="shared" si="32"/>
        <v/>
      </c>
      <c r="AF68" s="97" t="str">
        <f t="shared" si="13"/>
        <v/>
      </c>
      <c r="AG68" s="99">
        <f t="shared" si="14"/>
        <v>0</v>
      </c>
      <c r="AH68" s="100">
        <f t="shared" si="41"/>
        <v>0</v>
      </c>
      <c r="AI68" s="97">
        <f t="shared" si="42"/>
        <v>0</v>
      </c>
      <c r="AJ68" s="11"/>
      <c r="AK68" s="101">
        <f t="shared" si="17"/>
        <v>0</v>
      </c>
      <c r="AL68" s="102">
        <f t="shared" si="18"/>
        <v>0</v>
      </c>
      <c r="AM68" s="52"/>
      <c r="AN68" s="94" t="e">
        <f t="shared" si="33"/>
        <v>#VALUE!</v>
      </c>
      <c r="AO68" s="103" t="e">
        <f>(1/((1+(#REF!/100))^(AN68/$W$10))*1) * IF(D68="D",2,1)</f>
        <v>#REF!</v>
      </c>
      <c r="AP68" s="97" t="e">
        <f t="shared" ca="1" si="39"/>
        <v>#REF!</v>
      </c>
      <c r="AQ68" s="97" t="e">
        <f t="shared" ca="1" si="34"/>
        <v>#REF!</v>
      </c>
      <c r="AR68" s="95" t="e">
        <f ca="1">(((1+(#REF!/100))^((K68)/$W$10))-1)*AP68</f>
        <v>#REF!</v>
      </c>
      <c r="AS68" s="97" t="e">
        <f t="shared" ca="1" si="19"/>
        <v>#REF!</v>
      </c>
      <c r="AT68" s="97" t="e">
        <f t="shared" ca="1" si="35"/>
        <v>#REF!</v>
      </c>
    </row>
    <row r="69" spans="1:46" ht="12.75" customHeight="1" x14ac:dyDescent="0.2">
      <c r="A69" s="115" t="str">
        <f t="shared" si="20"/>
        <v/>
      </c>
      <c r="B69" s="115" t="str">
        <f t="shared" si="21"/>
        <v/>
      </c>
      <c r="C69" s="124" t="str">
        <f t="shared" si="22"/>
        <v/>
      </c>
      <c r="D69" s="125" t="str">
        <f t="shared" si="0"/>
        <v/>
      </c>
      <c r="E69" s="126" t="str">
        <f t="shared" si="23"/>
        <v/>
      </c>
      <c r="F69" s="126" t="str">
        <f t="shared" si="36"/>
        <v/>
      </c>
      <c r="G69" s="127" t="str">
        <f t="shared" si="24"/>
        <v/>
      </c>
      <c r="H69" s="128" t="str">
        <f t="shared" si="1"/>
        <v/>
      </c>
      <c r="I69" s="126" t="str">
        <f t="shared" si="37"/>
        <v/>
      </c>
      <c r="J69" s="129" t="str">
        <f t="shared" si="38"/>
        <v/>
      </c>
      <c r="K69" s="130" t="str">
        <f t="shared" si="25"/>
        <v/>
      </c>
      <c r="L69" s="130"/>
      <c r="M69" s="132" t="str">
        <f t="shared" si="3"/>
        <v/>
      </c>
      <c r="N69" s="131" t="str">
        <f t="shared" si="4"/>
        <v/>
      </c>
      <c r="O69" s="131" t="str">
        <f t="shared" si="5"/>
        <v/>
      </c>
      <c r="P69" s="132" t="str">
        <f t="shared" si="6"/>
        <v/>
      </c>
      <c r="Q69" s="133" t="str">
        <f t="shared" si="7"/>
        <v/>
      </c>
      <c r="R69" s="133" t="str">
        <f t="shared" si="8"/>
        <v/>
      </c>
      <c r="S69" s="133"/>
      <c r="T69" s="134" t="str">
        <f t="shared" si="26"/>
        <v/>
      </c>
      <c r="U69" s="133" t="str">
        <f t="shared" si="9"/>
        <v/>
      </c>
      <c r="V69" s="133" t="str">
        <f t="shared" si="10"/>
        <v/>
      </c>
      <c r="W69" s="135" t="str">
        <f t="shared" si="11"/>
        <v/>
      </c>
      <c r="X69" s="129" t="str">
        <f t="shared" si="27"/>
        <v/>
      </c>
      <c r="Y69" s="96" t="str">
        <f t="shared" si="12"/>
        <v/>
      </c>
      <c r="Z69" s="96"/>
      <c r="AA69" s="96">
        <f t="shared" si="28"/>
        <v>0</v>
      </c>
      <c r="AB69" s="97" t="str">
        <f t="shared" si="29"/>
        <v/>
      </c>
      <c r="AC69" s="97" t="str">
        <f t="shared" si="30"/>
        <v/>
      </c>
      <c r="AD69" s="98">
        <f t="shared" si="31"/>
        <v>0</v>
      </c>
      <c r="AE69" s="98" t="str">
        <f t="shared" si="32"/>
        <v/>
      </c>
      <c r="AF69" s="97" t="str">
        <f t="shared" si="13"/>
        <v/>
      </c>
      <c r="AG69" s="99">
        <f t="shared" si="14"/>
        <v>0</v>
      </c>
      <c r="AH69" s="100">
        <f t="shared" si="41"/>
        <v>0</v>
      </c>
      <c r="AI69" s="97">
        <f t="shared" si="42"/>
        <v>0</v>
      </c>
      <c r="AJ69" s="11"/>
      <c r="AK69" s="101">
        <f t="shared" si="17"/>
        <v>0</v>
      </c>
      <c r="AL69" s="102">
        <f t="shared" si="18"/>
        <v>0</v>
      </c>
      <c r="AM69" s="52"/>
      <c r="AN69" s="94" t="e">
        <f t="shared" si="33"/>
        <v>#VALUE!</v>
      </c>
      <c r="AO69" s="103" t="e">
        <f>(1/((1+(#REF!/100))^(AN69/$W$10))*1) * IF(D69="D",2,1)</f>
        <v>#REF!</v>
      </c>
      <c r="AP69" s="97" t="e">
        <f t="shared" ca="1" si="39"/>
        <v>#REF!</v>
      </c>
      <c r="AQ69" s="97" t="e">
        <f t="shared" ca="1" si="34"/>
        <v>#REF!</v>
      </c>
      <c r="AR69" s="95" t="e">
        <f ca="1">(((1+(#REF!/100))^((K69)/$W$10))-1)*AP69</f>
        <v>#REF!</v>
      </c>
      <c r="AS69" s="97" t="e">
        <f t="shared" ca="1" si="19"/>
        <v>#REF!</v>
      </c>
      <c r="AT69" s="97" t="e">
        <f t="shared" ca="1" si="35"/>
        <v>#REF!</v>
      </c>
    </row>
    <row r="70" spans="1:46" ht="12.75" customHeight="1" x14ac:dyDescent="0.2">
      <c r="A70" s="115" t="str">
        <f t="shared" si="20"/>
        <v/>
      </c>
      <c r="B70" s="115" t="str">
        <f t="shared" si="21"/>
        <v/>
      </c>
      <c r="C70" s="124" t="str">
        <f t="shared" si="22"/>
        <v/>
      </c>
      <c r="D70" s="125" t="str">
        <f t="shared" si="0"/>
        <v/>
      </c>
      <c r="E70" s="126" t="str">
        <f t="shared" si="23"/>
        <v/>
      </c>
      <c r="F70" s="126" t="str">
        <f t="shared" si="36"/>
        <v/>
      </c>
      <c r="G70" s="127" t="str">
        <f t="shared" si="24"/>
        <v/>
      </c>
      <c r="H70" s="128" t="str">
        <f t="shared" si="1"/>
        <v/>
      </c>
      <c r="I70" s="126" t="str">
        <f t="shared" si="37"/>
        <v/>
      </c>
      <c r="J70" s="129" t="str">
        <f t="shared" si="38"/>
        <v/>
      </c>
      <c r="K70" s="130" t="str">
        <f t="shared" si="25"/>
        <v/>
      </c>
      <c r="L70" s="130"/>
      <c r="M70" s="132" t="str">
        <f t="shared" si="3"/>
        <v/>
      </c>
      <c r="N70" s="131" t="str">
        <f t="shared" si="4"/>
        <v/>
      </c>
      <c r="O70" s="131" t="str">
        <f t="shared" si="5"/>
        <v/>
      </c>
      <c r="P70" s="132" t="str">
        <f t="shared" si="6"/>
        <v/>
      </c>
      <c r="Q70" s="133" t="str">
        <f t="shared" si="7"/>
        <v/>
      </c>
      <c r="R70" s="133" t="str">
        <f t="shared" si="8"/>
        <v/>
      </c>
      <c r="S70" s="133"/>
      <c r="T70" s="134" t="str">
        <f t="shared" si="26"/>
        <v/>
      </c>
      <c r="U70" s="133" t="str">
        <f t="shared" si="9"/>
        <v/>
      </c>
      <c r="V70" s="133" t="str">
        <f t="shared" si="10"/>
        <v/>
      </c>
      <c r="W70" s="135" t="str">
        <f t="shared" si="11"/>
        <v/>
      </c>
      <c r="X70" s="129" t="str">
        <f t="shared" si="27"/>
        <v/>
      </c>
      <c r="Y70" s="96" t="str">
        <f t="shared" si="12"/>
        <v/>
      </c>
      <c r="Z70" s="96"/>
      <c r="AA70" s="96">
        <f t="shared" si="28"/>
        <v>0</v>
      </c>
      <c r="AB70" s="97" t="str">
        <f t="shared" si="29"/>
        <v/>
      </c>
      <c r="AC70" s="97" t="str">
        <f t="shared" si="30"/>
        <v/>
      </c>
      <c r="AD70" s="98">
        <f t="shared" si="31"/>
        <v>0</v>
      </c>
      <c r="AE70" s="98" t="str">
        <f t="shared" si="32"/>
        <v/>
      </c>
      <c r="AF70" s="97" t="str">
        <f t="shared" si="13"/>
        <v/>
      </c>
      <c r="AG70" s="99">
        <f t="shared" si="14"/>
        <v>0</v>
      </c>
      <c r="AH70" s="100">
        <f t="shared" si="41"/>
        <v>0</v>
      </c>
      <c r="AI70" s="97">
        <f t="shared" si="42"/>
        <v>0</v>
      </c>
      <c r="AJ70" s="11"/>
      <c r="AK70" s="101">
        <f t="shared" si="17"/>
        <v>0</v>
      </c>
      <c r="AL70" s="102">
        <f t="shared" si="18"/>
        <v>0</v>
      </c>
      <c r="AM70" s="52"/>
      <c r="AN70" s="94" t="e">
        <f t="shared" si="33"/>
        <v>#VALUE!</v>
      </c>
      <c r="AO70" s="103" t="e">
        <f>(1/((1+(#REF!/100))^(AN70/$W$10))*1) * IF(D70="D",2,1)</f>
        <v>#REF!</v>
      </c>
      <c r="AP70" s="97" t="e">
        <f t="shared" ca="1" si="39"/>
        <v>#REF!</v>
      </c>
      <c r="AQ70" s="97" t="e">
        <f t="shared" ca="1" si="34"/>
        <v>#REF!</v>
      </c>
      <c r="AR70" s="95" t="e">
        <f ca="1">(((1+(#REF!/100))^((K70)/$W$10))-1)*AP70</f>
        <v>#REF!</v>
      </c>
      <c r="AS70" s="97" t="e">
        <f t="shared" ca="1" si="19"/>
        <v>#REF!</v>
      </c>
      <c r="AT70" s="97" t="e">
        <f t="shared" ca="1" si="35"/>
        <v>#REF!</v>
      </c>
    </row>
    <row r="71" spans="1:46" ht="12.75" customHeight="1" x14ac:dyDescent="0.2">
      <c r="A71" s="115" t="str">
        <f t="shared" si="20"/>
        <v/>
      </c>
      <c r="B71" s="115" t="str">
        <f t="shared" si="21"/>
        <v/>
      </c>
      <c r="C71" s="124" t="str">
        <f t="shared" si="22"/>
        <v/>
      </c>
      <c r="D71" s="125" t="str">
        <f t="shared" si="0"/>
        <v/>
      </c>
      <c r="E71" s="126" t="str">
        <f t="shared" si="23"/>
        <v/>
      </c>
      <c r="F71" s="126" t="str">
        <f t="shared" si="36"/>
        <v/>
      </c>
      <c r="G71" s="127" t="str">
        <f t="shared" si="24"/>
        <v/>
      </c>
      <c r="H71" s="128" t="str">
        <f t="shared" si="1"/>
        <v/>
      </c>
      <c r="I71" s="126" t="str">
        <f t="shared" si="37"/>
        <v/>
      </c>
      <c r="J71" s="129" t="str">
        <f t="shared" si="38"/>
        <v/>
      </c>
      <c r="K71" s="130" t="str">
        <f t="shared" si="25"/>
        <v/>
      </c>
      <c r="L71" s="130"/>
      <c r="M71" s="132" t="str">
        <f t="shared" si="3"/>
        <v/>
      </c>
      <c r="N71" s="131" t="str">
        <f t="shared" si="4"/>
        <v/>
      </c>
      <c r="O71" s="131" t="str">
        <f t="shared" si="5"/>
        <v/>
      </c>
      <c r="P71" s="132" t="str">
        <f t="shared" si="6"/>
        <v/>
      </c>
      <c r="Q71" s="133" t="str">
        <f t="shared" si="7"/>
        <v/>
      </c>
      <c r="R71" s="133" t="str">
        <f t="shared" si="8"/>
        <v/>
      </c>
      <c r="S71" s="133"/>
      <c r="T71" s="134" t="str">
        <f t="shared" si="26"/>
        <v/>
      </c>
      <c r="U71" s="133" t="str">
        <f t="shared" si="9"/>
        <v/>
      </c>
      <c r="V71" s="133" t="str">
        <f t="shared" si="10"/>
        <v/>
      </c>
      <c r="W71" s="135" t="str">
        <f t="shared" si="11"/>
        <v/>
      </c>
      <c r="X71" s="129" t="str">
        <f t="shared" si="27"/>
        <v/>
      </c>
      <c r="Y71" s="96" t="str">
        <f t="shared" si="12"/>
        <v/>
      </c>
      <c r="Z71" s="96"/>
      <c r="AA71" s="96">
        <f t="shared" si="28"/>
        <v>0</v>
      </c>
      <c r="AB71" s="97" t="str">
        <f t="shared" si="29"/>
        <v/>
      </c>
      <c r="AC71" s="97" t="str">
        <f t="shared" si="30"/>
        <v/>
      </c>
      <c r="AD71" s="98">
        <f t="shared" si="31"/>
        <v>0</v>
      </c>
      <c r="AE71" s="98" t="str">
        <f t="shared" si="32"/>
        <v/>
      </c>
      <c r="AF71" s="97" t="str">
        <f t="shared" si="13"/>
        <v/>
      </c>
      <c r="AG71" s="99">
        <f t="shared" si="14"/>
        <v>0</v>
      </c>
      <c r="AH71" s="100">
        <f t="shared" si="41"/>
        <v>0</v>
      </c>
      <c r="AI71" s="97">
        <f t="shared" si="42"/>
        <v>0</v>
      </c>
      <c r="AJ71" s="11"/>
      <c r="AK71" s="101">
        <f t="shared" si="17"/>
        <v>0</v>
      </c>
      <c r="AL71" s="102">
        <f t="shared" si="18"/>
        <v>0</v>
      </c>
      <c r="AM71" s="52"/>
      <c r="AN71" s="94" t="e">
        <f t="shared" si="33"/>
        <v>#VALUE!</v>
      </c>
      <c r="AO71" s="103" t="e">
        <f>(1/((1+(#REF!/100))^(AN71/$W$10))*1) * IF(D71="D",2,1)</f>
        <v>#REF!</v>
      </c>
      <c r="AP71" s="97" t="e">
        <f t="shared" ca="1" si="39"/>
        <v>#REF!</v>
      </c>
      <c r="AQ71" s="97" t="e">
        <f t="shared" ca="1" si="34"/>
        <v>#REF!</v>
      </c>
      <c r="AR71" s="95" t="e">
        <f ca="1">(((1+(#REF!/100))^((K71)/$W$10))-1)*AP71</f>
        <v>#REF!</v>
      </c>
      <c r="AS71" s="97" t="e">
        <f t="shared" ca="1" si="19"/>
        <v>#REF!</v>
      </c>
      <c r="AT71" s="97" t="e">
        <f t="shared" ca="1" si="35"/>
        <v>#REF!</v>
      </c>
    </row>
    <row r="72" spans="1:46" ht="12.75" customHeight="1" x14ac:dyDescent="0.2">
      <c r="A72" s="115" t="str">
        <f t="shared" si="20"/>
        <v/>
      </c>
      <c r="B72" s="115" t="str">
        <f t="shared" si="21"/>
        <v/>
      </c>
      <c r="C72" s="124" t="str">
        <f t="shared" si="22"/>
        <v/>
      </c>
      <c r="D72" s="125" t="str">
        <f t="shared" si="0"/>
        <v/>
      </c>
      <c r="E72" s="126" t="str">
        <f t="shared" si="23"/>
        <v/>
      </c>
      <c r="F72" s="126" t="str">
        <f t="shared" si="36"/>
        <v/>
      </c>
      <c r="G72" s="127" t="str">
        <f t="shared" si="24"/>
        <v/>
      </c>
      <c r="H72" s="128" t="str">
        <f t="shared" si="1"/>
        <v/>
      </c>
      <c r="I72" s="126" t="str">
        <f t="shared" si="37"/>
        <v/>
      </c>
      <c r="J72" s="129" t="str">
        <f t="shared" si="38"/>
        <v/>
      </c>
      <c r="K72" s="130" t="str">
        <f t="shared" si="25"/>
        <v/>
      </c>
      <c r="L72" s="130"/>
      <c r="M72" s="132" t="str">
        <f t="shared" si="3"/>
        <v/>
      </c>
      <c r="N72" s="131" t="str">
        <f t="shared" si="4"/>
        <v/>
      </c>
      <c r="O72" s="131" t="str">
        <f t="shared" si="5"/>
        <v/>
      </c>
      <c r="P72" s="132" t="str">
        <f t="shared" si="6"/>
        <v/>
      </c>
      <c r="Q72" s="133" t="str">
        <f t="shared" si="7"/>
        <v/>
      </c>
      <c r="R72" s="133" t="str">
        <f t="shared" si="8"/>
        <v/>
      </c>
      <c r="S72" s="133"/>
      <c r="T72" s="134" t="str">
        <f t="shared" si="26"/>
        <v/>
      </c>
      <c r="U72" s="133" t="str">
        <f t="shared" si="9"/>
        <v/>
      </c>
      <c r="V72" s="133" t="str">
        <f t="shared" si="10"/>
        <v/>
      </c>
      <c r="W72" s="135" t="str">
        <f t="shared" si="11"/>
        <v/>
      </c>
      <c r="X72" s="129" t="str">
        <f t="shared" si="27"/>
        <v/>
      </c>
      <c r="Y72" s="96" t="str">
        <f t="shared" si="12"/>
        <v/>
      </c>
      <c r="Z72" s="96"/>
      <c r="AA72" s="96">
        <f t="shared" si="28"/>
        <v>0</v>
      </c>
      <c r="AB72" s="97" t="str">
        <f t="shared" si="29"/>
        <v/>
      </c>
      <c r="AC72" s="97" t="str">
        <f t="shared" si="30"/>
        <v/>
      </c>
      <c r="AD72" s="98">
        <f t="shared" si="31"/>
        <v>0</v>
      </c>
      <c r="AE72" s="98" t="str">
        <f t="shared" si="32"/>
        <v/>
      </c>
      <c r="AF72" s="97" t="str">
        <f t="shared" si="13"/>
        <v/>
      </c>
      <c r="AG72" s="99">
        <f t="shared" si="14"/>
        <v>0</v>
      </c>
      <c r="AH72" s="100">
        <f t="shared" si="41"/>
        <v>0</v>
      </c>
      <c r="AI72" s="97">
        <f t="shared" si="42"/>
        <v>0</v>
      </c>
      <c r="AJ72" s="11"/>
      <c r="AK72" s="101">
        <f t="shared" si="17"/>
        <v>0</v>
      </c>
      <c r="AL72" s="102">
        <f t="shared" si="18"/>
        <v>0</v>
      </c>
      <c r="AM72" s="52"/>
      <c r="AN72" s="94" t="e">
        <f t="shared" si="33"/>
        <v>#VALUE!</v>
      </c>
      <c r="AO72" s="103" t="e">
        <f>(1/((1+(#REF!/100))^(AN72/$W$10))*1) * IF(D72="D",2,1)</f>
        <v>#REF!</v>
      </c>
      <c r="AP72" s="97" t="e">
        <f t="shared" ca="1" si="39"/>
        <v>#REF!</v>
      </c>
      <c r="AQ72" s="97" t="e">
        <f t="shared" ca="1" si="34"/>
        <v>#REF!</v>
      </c>
      <c r="AR72" s="95" t="e">
        <f ca="1">(((1+(#REF!/100))^((K72)/$W$10))-1)*AP72</f>
        <v>#REF!</v>
      </c>
      <c r="AS72" s="97" t="e">
        <f t="shared" ca="1" si="19"/>
        <v>#REF!</v>
      </c>
      <c r="AT72" s="97" t="e">
        <f t="shared" ca="1" si="35"/>
        <v>#REF!</v>
      </c>
    </row>
    <row r="73" spans="1:46" ht="12.75" customHeight="1" x14ac:dyDescent="0.2">
      <c r="A73" s="115" t="str">
        <f t="shared" si="20"/>
        <v/>
      </c>
      <c r="B73" s="115" t="str">
        <f t="shared" si="21"/>
        <v/>
      </c>
      <c r="C73" s="124" t="str">
        <f t="shared" si="22"/>
        <v/>
      </c>
      <c r="D73" s="125" t="str">
        <f t="shared" si="0"/>
        <v/>
      </c>
      <c r="E73" s="126" t="str">
        <f t="shared" si="23"/>
        <v/>
      </c>
      <c r="F73" s="126" t="str">
        <f t="shared" si="36"/>
        <v/>
      </c>
      <c r="G73" s="127" t="str">
        <f t="shared" si="24"/>
        <v/>
      </c>
      <c r="H73" s="128" t="str">
        <f t="shared" si="1"/>
        <v/>
      </c>
      <c r="I73" s="126" t="str">
        <f t="shared" si="37"/>
        <v/>
      </c>
      <c r="J73" s="129" t="str">
        <f t="shared" si="38"/>
        <v/>
      </c>
      <c r="K73" s="130" t="str">
        <f t="shared" si="25"/>
        <v/>
      </c>
      <c r="L73" s="130"/>
      <c r="M73" s="132" t="str">
        <f t="shared" si="3"/>
        <v/>
      </c>
      <c r="N73" s="131" t="str">
        <f t="shared" si="4"/>
        <v/>
      </c>
      <c r="O73" s="131" t="str">
        <f t="shared" si="5"/>
        <v/>
      </c>
      <c r="P73" s="132" t="str">
        <f t="shared" si="6"/>
        <v/>
      </c>
      <c r="Q73" s="133" t="str">
        <f t="shared" si="7"/>
        <v/>
      </c>
      <c r="R73" s="133" t="str">
        <f t="shared" si="8"/>
        <v/>
      </c>
      <c r="S73" s="133"/>
      <c r="T73" s="134" t="str">
        <f t="shared" si="26"/>
        <v/>
      </c>
      <c r="U73" s="133" t="str">
        <f t="shared" si="9"/>
        <v/>
      </c>
      <c r="V73" s="133" t="str">
        <f t="shared" si="10"/>
        <v/>
      </c>
      <c r="W73" s="135" t="str">
        <f t="shared" si="11"/>
        <v/>
      </c>
      <c r="X73" s="129" t="str">
        <f t="shared" si="27"/>
        <v/>
      </c>
      <c r="Y73" s="96" t="str">
        <f t="shared" si="12"/>
        <v/>
      </c>
      <c r="Z73" s="96"/>
      <c r="AA73" s="96">
        <f t="shared" si="28"/>
        <v>0</v>
      </c>
      <c r="AB73" s="97" t="str">
        <f t="shared" si="29"/>
        <v/>
      </c>
      <c r="AC73" s="97" t="str">
        <f t="shared" si="30"/>
        <v/>
      </c>
      <c r="AD73" s="98">
        <f t="shared" si="31"/>
        <v>0</v>
      </c>
      <c r="AE73" s="98" t="str">
        <f t="shared" si="32"/>
        <v/>
      </c>
      <c r="AF73" s="97" t="str">
        <f t="shared" si="13"/>
        <v/>
      </c>
      <c r="AG73" s="99">
        <f t="shared" si="14"/>
        <v>0</v>
      </c>
      <c r="AH73" s="100">
        <f t="shared" si="41"/>
        <v>0</v>
      </c>
      <c r="AI73" s="97">
        <f t="shared" si="42"/>
        <v>0</v>
      </c>
      <c r="AJ73" s="11"/>
      <c r="AK73" s="101">
        <f t="shared" si="17"/>
        <v>0</v>
      </c>
      <c r="AL73" s="102">
        <f t="shared" si="18"/>
        <v>0</v>
      </c>
      <c r="AM73" s="52"/>
      <c r="AN73" s="94" t="e">
        <f t="shared" si="33"/>
        <v>#VALUE!</v>
      </c>
      <c r="AO73" s="103" t="e">
        <f>(1/((1+(#REF!/100))^(AN73/$W$10))*1) * IF(D73="D",2,1)</f>
        <v>#REF!</v>
      </c>
      <c r="AP73" s="97" t="e">
        <f t="shared" ca="1" si="39"/>
        <v>#REF!</v>
      </c>
      <c r="AQ73" s="97" t="e">
        <f t="shared" ca="1" si="34"/>
        <v>#REF!</v>
      </c>
      <c r="AR73" s="95" t="e">
        <f ca="1">(((1+(#REF!/100))^((K73)/$W$10))-1)*AP73</f>
        <v>#REF!</v>
      </c>
      <c r="AS73" s="97" t="e">
        <f t="shared" ca="1" si="19"/>
        <v>#REF!</v>
      </c>
      <c r="AT73" s="97" t="e">
        <f t="shared" ca="1" si="35"/>
        <v>#REF!</v>
      </c>
    </row>
    <row r="74" spans="1:46" ht="12.75" customHeight="1" x14ac:dyDescent="0.2">
      <c r="A74" s="115" t="str">
        <f t="shared" si="20"/>
        <v/>
      </c>
      <c r="B74" s="115" t="str">
        <f t="shared" si="21"/>
        <v/>
      </c>
      <c r="C74" s="124" t="str">
        <f t="shared" si="22"/>
        <v/>
      </c>
      <c r="D74" s="125" t="str">
        <f t="shared" si="0"/>
        <v/>
      </c>
      <c r="E74" s="126" t="str">
        <f t="shared" si="23"/>
        <v/>
      </c>
      <c r="F74" s="126" t="str">
        <f t="shared" si="36"/>
        <v/>
      </c>
      <c r="G74" s="127" t="str">
        <f t="shared" si="24"/>
        <v/>
      </c>
      <c r="H74" s="128" t="str">
        <f t="shared" si="1"/>
        <v/>
      </c>
      <c r="I74" s="126" t="str">
        <f t="shared" si="37"/>
        <v/>
      </c>
      <c r="J74" s="129" t="str">
        <f t="shared" si="38"/>
        <v/>
      </c>
      <c r="K74" s="130" t="str">
        <f t="shared" si="25"/>
        <v/>
      </c>
      <c r="L74" s="130"/>
      <c r="M74" s="132" t="str">
        <f t="shared" si="3"/>
        <v/>
      </c>
      <c r="N74" s="131" t="str">
        <f t="shared" si="4"/>
        <v/>
      </c>
      <c r="O74" s="131" t="str">
        <f t="shared" si="5"/>
        <v/>
      </c>
      <c r="P74" s="132" t="str">
        <f t="shared" si="6"/>
        <v/>
      </c>
      <c r="Q74" s="133" t="str">
        <f t="shared" si="7"/>
        <v/>
      </c>
      <c r="R74" s="133" t="str">
        <f t="shared" si="8"/>
        <v/>
      </c>
      <c r="S74" s="133"/>
      <c r="T74" s="134" t="str">
        <f t="shared" si="26"/>
        <v/>
      </c>
      <c r="U74" s="133" t="str">
        <f t="shared" si="9"/>
        <v/>
      </c>
      <c r="V74" s="133" t="str">
        <f t="shared" si="10"/>
        <v/>
      </c>
      <c r="W74" s="135" t="str">
        <f t="shared" si="11"/>
        <v/>
      </c>
      <c r="X74" s="129" t="str">
        <f t="shared" si="27"/>
        <v/>
      </c>
      <c r="Y74" s="96" t="str">
        <f t="shared" si="12"/>
        <v/>
      </c>
      <c r="Z74" s="96"/>
      <c r="AA74" s="96">
        <f t="shared" si="28"/>
        <v>0</v>
      </c>
      <c r="AB74" s="97" t="str">
        <f t="shared" si="29"/>
        <v/>
      </c>
      <c r="AC74" s="97" t="str">
        <f t="shared" si="30"/>
        <v/>
      </c>
      <c r="AD74" s="98">
        <f t="shared" si="31"/>
        <v>0</v>
      </c>
      <c r="AE74" s="98" t="str">
        <f t="shared" si="32"/>
        <v/>
      </c>
      <c r="AF74" s="97" t="str">
        <f t="shared" si="13"/>
        <v/>
      </c>
      <c r="AG74" s="99">
        <f t="shared" si="14"/>
        <v>0</v>
      </c>
      <c r="AH74" s="100">
        <f t="shared" si="41"/>
        <v>0</v>
      </c>
      <c r="AI74" s="97">
        <f t="shared" si="42"/>
        <v>0</v>
      </c>
      <c r="AJ74" s="11"/>
      <c r="AK74" s="101">
        <f t="shared" si="17"/>
        <v>0</v>
      </c>
      <c r="AL74" s="102">
        <f t="shared" si="18"/>
        <v>0</v>
      </c>
      <c r="AM74" s="52"/>
      <c r="AN74" s="94" t="e">
        <f t="shared" si="33"/>
        <v>#VALUE!</v>
      </c>
      <c r="AO74" s="103" t="e">
        <f>(1/((1+(#REF!/100))^(AN74/$W$10))*1) * IF(D74="D",2,1)</f>
        <v>#REF!</v>
      </c>
      <c r="AP74" s="97" t="e">
        <f t="shared" ca="1" si="39"/>
        <v>#REF!</v>
      </c>
      <c r="AQ74" s="97" t="e">
        <f t="shared" ca="1" si="34"/>
        <v>#REF!</v>
      </c>
      <c r="AR74" s="95" t="e">
        <f ca="1">(((1+(#REF!/100))^((K74)/$W$10))-1)*AP74</f>
        <v>#REF!</v>
      </c>
      <c r="AS74" s="97" t="e">
        <f t="shared" ca="1" si="19"/>
        <v>#REF!</v>
      </c>
      <c r="AT74" s="97" t="e">
        <f t="shared" ca="1" si="35"/>
        <v>#REF!</v>
      </c>
    </row>
    <row r="75" spans="1:46" x14ac:dyDescent="0.2">
      <c r="C75" s="136"/>
      <c r="D75" s="137"/>
      <c r="E75" s="137"/>
      <c r="F75" s="137"/>
      <c r="G75" s="137"/>
      <c r="H75" s="138"/>
      <c r="I75" s="137"/>
      <c r="J75" s="137"/>
      <c r="K75" s="137"/>
      <c r="L75" s="137"/>
      <c r="M75" s="139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AB75" s="11"/>
      <c r="AG75" s="106"/>
    </row>
    <row r="76" spans="1:46" s="109" customFormat="1" x14ac:dyDescent="0.2">
      <c r="A76" s="117"/>
      <c r="B76" s="117"/>
      <c r="C76" s="140" t="s">
        <v>79</v>
      </c>
      <c r="D76" s="140"/>
      <c r="E76" s="140"/>
      <c r="F76" s="140"/>
      <c r="G76" s="140"/>
      <c r="H76" s="141"/>
      <c r="I76" s="140"/>
      <c r="J76" s="142"/>
      <c r="K76" s="143">
        <f t="shared" ref="K76:S76" si="43">+SUM(K35:K74)</f>
        <v>4932.1100000000006</v>
      </c>
      <c r="L76" s="143">
        <f t="shared" si="43"/>
        <v>4999.963333333334</v>
      </c>
      <c r="M76" s="143">
        <f t="shared" si="43"/>
        <v>1949.9999999999998</v>
      </c>
      <c r="N76" s="143">
        <f t="shared" si="43"/>
        <v>0</v>
      </c>
      <c r="O76" s="143">
        <f t="shared" si="43"/>
        <v>1949.9999999999998</v>
      </c>
      <c r="P76" s="143">
        <f t="shared" si="43"/>
        <v>6882.1100000000006</v>
      </c>
      <c r="Q76" s="144">
        <f t="shared" si="43"/>
        <v>0</v>
      </c>
      <c r="R76" s="144">
        <f t="shared" si="43"/>
        <v>126.44999999999997</v>
      </c>
      <c r="S76" s="144">
        <f t="shared" si="43"/>
        <v>0</v>
      </c>
      <c r="T76" s="144"/>
      <c r="U76" s="144">
        <f>+SUM(U35:U74)</f>
        <v>126.44999999999997</v>
      </c>
      <c r="V76" s="144">
        <f>+SUM(V35:V74)</f>
        <v>0</v>
      </c>
      <c r="W76" s="144">
        <f>+SUM(W35:W74)</f>
        <v>7008.5600000000022</v>
      </c>
      <c r="X76" s="144"/>
      <c r="Y76" s="107">
        <f>+SUM(Y35:Y74)</f>
        <v>0</v>
      </c>
      <c r="Z76" s="107">
        <f>+SUM(Z35:Z74)</f>
        <v>0</v>
      </c>
      <c r="AA76" s="107">
        <f>+SUM(AA35:AA74)</f>
        <v>6949.963333333334</v>
      </c>
      <c r="AB76" s="107">
        <f>+SUM(AB35:AB74)</f>
        <v>1949.9999999999998</v>
      </c>
      <c r="AC76" s="107">
        <f>+SUM(AC35:AC74)</f>
        <v>126.44999999999997</v>
      </c>
      <c r="AD76" s="107"/>
      <c r="AE76" s="107"/>
      <c r="AF76" s="107">
        <f>+SUM(AF35:AF74)</f>
        <v>7008.5600000000022</v>
      </c>
      <c r="AG76" s="108"/>
      <c r="AK76" s="110">
        <f>+AF76-W76</f>
        <v>0</v>
      </c>
      <c r="AL76" s="111">
        <f>+AB76-M76</f>
        <v>0</v>
      </c>
      <c r="AM76" s="112"/>
    </row>
    <row r="77" spans="1:46" s="113" customFormat="1" ht="12" x14ac:dyDescent="0.2">
      <c r="A77" s="117"/>
      <c r="B77" s="117"/>
      <c r="C77" s="123" t="s">
        <v>80</v>
      </c>
      <c r="AG77" s="108"/>
    </row>
    <row r="78" spans="1:46" x14ac:dyDescent="0.2">
      <c r="C78" s="26" t="s">
        <v>124</v>
      </c>
    </row>
    <row r="79" spans="1:46" x14ac:dyDescent="0.2">
      <c r="C79" s="10" t="s">
        <v>104</v>
      </c>
    </row>
    <row r="80" spans="1:46" x14ac:dyDescent="0.2">
      <c r="C80" s="10" t="s">
        <v>105</v>
      </c>
    </row>
    <row r="81" spans="3:3" x14ac:dyDescent="0.2">
      <c r="C81" s="10" t="s">
        <v>106</v>
      </c>
    </row>
    <row r="82" spans="3:3" x14ac:dyDescent="0.2">
      <c r="C82" s="10" t="s">
        <v>107</v>
      </c>
    </row>
    <row r="83" spans="3:3" x14ac:dyDescent="0.2">
      <c r="C83" s="10" t="s">
        <v>119</v>
      </c>
    </row>
    <row r="84" spans="3:3" x14ac:dyDescent="0.2">
      <c r="C84" s="10" t="s">
        <v>109</v>
      </c>
    </row>
    <row r="85" spans="3:3" x14ac:dyDescent="0.2">
      <c r="C85" s="10" t="s">
        <v>110</v>
      </c>
    </row>
    <row r="86" spans="3:3" x14ac:dyDescent="0.2">
      <c r="C86" s="10" t="s">
        <v>120</v>
      </c>
    </row>
    <row r="87" spans="3:3" x14ac:dyDescent="0.2">
      <c r="C87" s="10" t="s">
        <v>111</v>
      </c>
    </row>
    <row r="88" spans="3:3" x14ac:dyDescent="0.2">
      <c r="C88" s="10" t="s">
        <v>112</v>
      </c>
    </row>
    <row r="89" spans="3:3" x14ac:dyDescent="0.2">
      <c r="C89" s="10" t="s">
        <v>108</v>
      </c>
    </row>
  </sheetData>
  <sheetProtection algorithmName="SHA-512" hashValue="ozilYF0DTvt3RVwnupsEWA+Yfpo0zLXK7ZxViHlUTZqaGBweZmoaEJ+geK6FXikbUZ09U1RlPwF7Cazww+grvw==" saltValue="h6ENxXlDEZyu/eV/3N3P7A==" spinCount="100000" sheet="1" selectLockedCells="1"/>
  <mergeCells count="4">
    <mergeCell ref="AK34:AL34"/>
    <mergeCell ref="S31:T31"/>
    <mergeCell ref="K2:AF2"/>
    <mergeCell ref="K3:X3"/>
  </mergeCells>
  <dataValidations count="2">
    <dataValidation type="list" allowBlank="1" showInputMessage="1" showErrorMessage="1" sqref="L10" xr:uid="{66CB12A4-EB7B-4C3E-9206-F930BB1019B8}">
      <formula1>"Seguro Sin Retorno,Seguro Con Retorno,Endoso"</formula1>
    </dataValidation>
    <dataValidation type="decimal" operator="lessThanOrEqual" allowBlank="1" showInputMessage="1" showErrorMessage="1" errorTitle="Tasa máxima" error="La tasa máxima a ingresar es 87.91" sqref="L9" xr:uid="{A443B3A3-3F5C-476E-86D6-23DC935EAA5D}">
      <formula1>87.91</formula1>
    </dataValidation>
  </dataValidations>
  <pageMargins left="0.75" right="0.75" top="1" bottom="1" header="0" footer="0"/>
  <pageSetup paperSize="9" orientation="portrait" r:id="rId1"/>
  <headerFooter alignWithMargins="0"/>
  <ignoredErrors>
    <ignoredError sqref="M75:X76 C35:I35 T35:W35 S36:W45 S48:W74 C37:J46 N46:Q46 M35:R45 C36:K36 K37:K44 K35 M47:R74 S46:V47 C47:K7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1" r:id="rId4" name="Button 3">
              <controlPr defaultSize="0" print="0" autoFill="0" autoPict="0" macro="[0]!Calculo">
                <anchor moveWithCells="1" sizeWithCells="1">
                  <from>
                    <xdr:col>17</xdr:col>
                    <xdr:colOff>819150</xdr:colOff>
                    <xdr:row>9</xdr:row>
                    <xdr:rowOff>133350</xdr:rowOff>
                  </from>
                  <to>
                    <xdr:col>23</xdr:col>
                    <xdr:colOff>304800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F336-1E1F-4724-B89F-4D465F9E454F}">
  <sheetPr codeName="Hoja2">
    <tabColor rgb="FF0070C0"/>
  </sheetPr>
  <dimension ref="A1:H386"/>
  <sheetViews>
    <sheetView showGridLines="0" zoomScale="80" workbookViewId="0">
      <selection sqref="A1:XFD1048576"/>
    </sheetView>
  </sheetViews>
  <sheetFormatPr defaultColWidth="22.140625" defaultRowHeight="12.75" x14ac:dyDescent="0.2"/>
  <cols>
    <col min="1" max="1" width="12.42578125" style="3" bestFit="1" customWidth="1"/>
    <col min="2" max="2" width="12.42578125" style="3" customWidth="1"/>
    <col min="3" max="3" width="12.28515625" style="3" bestFit="1" customWidth="1"/>
    <col min="4" max="4" width="5.5703125" style="3" bestFit="1" customWidth="1"/>
    <col min="5" max="5" width="22" style="3" bestFit="1" customWidth="1"/>
    <col min="6" max="6" width="12.42578125" style="3" bestFit="1" customWidth="1"/>
    <col min="7" max="7" width="19.140625" style="3" customWidth="1"/>
    <col min="8" max="16384" width="22.140625" style="3"/>
  </cols>
  <sheetData>
    <row r="1" spans="1:8" x14ac:dyDescent="0.2">
      <c r="A1" s="219" t="s">
        <v>11</v>
      </c>
      <c r="B1" s="219"/>
      <c r="C1" s="219"/>
      <c r="D1" s="219"/>
      <c r="E1" s="220"/>
      <c r="F1" s="220"/>
      <c r="G1" s="220"/>
    </row>
    <row r="3" spans="1:8" x14ac:dyDescent="0.2">
      <c r="A3" s="1" t="s">
        <v>12</v>
      </c>
      <c r="B3" s="1" t="s">
        <v>83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</row>
    <row r="4" spans="1:8" x14ac:dyDescent="0.2">
      <c r="A4" s="2">
        <v>1</v>
      </c>
      <c r="B4" s="2">
        <f>IF(E4&lt;&gt;"C",IF(ISERROR(1+B3)=TRUE,1,1+B3),IF(ISNUMBER(B3),B3,1))</f>
        <v>1</v>
      </c>
      <c r="C4" s="4">
        <f>+'CrediAltoque (SI)'!$X$7</f>
        <v>45202</v>
      </c>
      <c r="D4" s="2">
        <f t="shared" ref="D4:D67" si="0">MONTH(C4)</f>
        <v>10</v>
      </c>
      <c r="E4" s="2" t="str">
        <f>IF(ISERROR(MATCH(D4,'CrediAltoque (SI)'!$H$18:$H$19,0))=FALSE,"C",IF(ISERROR(MATCH(D4,'CrediAltoque (SI)'!$H$20:$H$21,0))=FALSE,"D",""))</f>
        <v/>
      </c>
      <c r="F4" s="5">
        <f>IF(E4="C",0,IF(E4 ="D",ROUND(1/((1+'CrediAltoque (SI)'!$R$14)^A4),9) * 2,ROUND(1/((1+'CrediAltoque (SI)'!$R$14)^A4),9)))</f>
        <v>0.94798681699999998</v>
      </c>
      <c r="G4" s="5">
        <f>ROUND(F4,9)</f>
        <v>0.94798681699999998</v>
      </c>
    </row>
    <row r="5" spans="1:8" x14ac:dyDescent="0.2">
      <c r="A5" s="2">
        <f t="shared" ref="A5:A68" si="1">A4+1</f>
        <v>2</v>
      </c>
      <c r="B5" s="2">
        <f t="shared" ref="B5:B68" si="2">IF(E5&lt;&gt;"C",IF(ISERROR(1+B4)=TRUE,1,1+B4),IF(ISNUMBER(B4),B4,1))</f>
        <v>2</v>
      </c>
      <c r="C5" s="4">
        <f t="shared" ref="C5:C68" si="3">DATE(YEAR(C4) + 1/12,MONTH(C4)+1,DAY(C4))</f>
        <v>45233</v>
      </c>
      <c r="D5" s="2">
        <f t="shared" si="0"/>
        <v>11</v>
      </c>
      <c r="E5" s="2" t="str">
        <f>IF(ISERROR(MATCH(D5,'CrediAltoque (SI)'!$H$18:$H$19,0))=FALSE,"C",IF(ISERROR(MATCH(D5,'CrediAltoque (SI)'!$H$20:$H$21,0))=FALSE,"D",""))</f>
        <v/>
      </c>
      <c r="F5" s="5">
        <f>IF(E5="C",0,IF(E5 ="D",ROUND(1/((1+'CrediAltoque (SI)'!$R$14)^A5),9) * 2,ROUND(1/((1+'CrediAltoque (SI)'!$R$14)^A5),9)))</f>
        <v>0.89867900499999998</v>
      </c>
      <c r="G5" s="5">
        <f>G4+ROUND(F5,9)</f>
        <v>1.8466658219999998</v>
      </c>
      <c r="H5" s="6"/>
    </row>
    <row r="6" spans="1:8" x14ac:dyDescent="0.2">
      <c r="A6" s="2">
        <f t="shared" si="1"/>
        <v>3</v>
      </c>
      <c r="B6" s="2">
        <f t="shared" si="2"/>
        <v>3</v>
      </c>
      <c r="C6" s="4">
        <f t="shared" si="3"/>
        <v>45263</v>
      </c>
      <c r="D6" s="2">
        <f t="shared" si="0"/>
        <v>12</v>
      </c>
      <c r="E6" s="2" t="str">
        <f>IF(ISERROR(MATCH(D6,'CrediAltoque (SI)'!$H$18:$H$19,0))=FALSE,"C",IF(ISERROR(MATCH(D6,'CrediAltoque (SI)'!$H$20:$H$21,0))=FALSE,"D",""))</f>
        <v/>
      </c>
      <c r="F6" s="5">
        <f>IF(E6="C",0,IF(E6 ="D",ROUND(1/((1+'CrediAltoque (SI)'!$R$14)^A6),9) * 2,ROUND(1/((1+'CrediAltoque (SI)'!$R$14)^A6),9)))</f>
        <v>0.85193584899999997</v>
      </c>
      <c r="G6" s="5">
        <f t="shared" ref="G6:G69" si="4">G5+ROUND(F6,9)</f>
        <v>2.6986016709999996</v>
      </c>
      <c r="H6" s="6"/>
    </row>
    <row r="7" spans="1:8" x14ac:dyDescent="0.2">
      <c r="A7" s="2">
        <f t="shared" si="1"/>
        <v>4</v>
      </c>
      <c r="B7" s="2">
        <f t="shared" si="2"/>
        <v>4</v>
      </c>
      <c r="C7" s="4">
        <f t="shared" si="3"/>
        <v>45294</v>
      </c>
      <c r="D7" s="2">
        <f t="shared" si="0"/>
        <v>1</v>
      </c>
      <c r="E7" s="2" t="str">
        <f>IF(ISERROR(MATCH(D7,'CrediAltoque (SI)'!$H$18:$H$19,0))=FALSE,"C",IF(ISERROR(MATCH(D7,'CrediAltoque (SI)'!$H$20:$H$21,0))=FALSE,"D",""))</f>
        <v/>
      </c>
      <c r="F7" s="5">
        <f>IF(E7="C",0,IF(E7 ="D",ROUND(1/((1+'CrediAltoque (SI)'!$R$14)^A7),9) * 2,ROUND(1/((1+'CrediAltoque (SI)'!$R$14)^A7),9)))</f>
        <v>0.80762395399999998</v>
      </c>
      <c r="G7" s="5">
        <f t="shared" si="4"/>
        <v>3.5062256249999995</v>
      </c>
      <c r="H7" s="6"/>
    </row>
    <row r="8" spans="1:8" x14ac:dyDescent="0.2">
      <c r="A8" s="2">
        <f t="shared" si="1"/>
        <v>5</v>
      </c>
      <c r="B8" s="2">
        <f t="shared" si="2"/>
        <v>5</v>
      </c>
      <c r="C8" s="4">
        <f t="shared" si="3"/>
        <v>45325</v>
      </c>
      <c r="D8" s="2">
        <f t="shared" si="0"/>
        <v>2</v>
      </c>
      <c r="E8" s="2" t="str">
        <f>IF(ISERROR(MATCH(D8,'CrediAltoque (SI)'!$H$18:$H$19,0))=FALSE,"C",IF(ISERROR(MATCH(D8,'CrediAltoque (SI)'!$H$20:$H$21,0))=FALSE,"D",""))</f>
        <v/>
      </c>
      <c r="F8" s="5">
        <f>IF(E8="C",0,IF(E8 ="D",ROUND(1/((1+'CrediAltoque (SI)'!$R$14)^A8),9) * 2,ROUND(1/((1+'CrediAltoque (SI)'!$R$14)^A8),9)))</f>
        <v>0.76561686100000004</v>
      </c>
      <c r="G8" s="5">
        <f t="shared" si="4"/>
        <v>4.2718424859999997</v>
      </c>
      <c r="H8" s="6"/>
    </row>
    <row r="9" spans="1:8" x14ac:dyDescent="0.2">
      <c r="A9" s="2">
        <f t="shared" si="1"/>
        <v>6</v>
      </c>
      <c r="B9" s="2">
        <f t="shared" si="2"/>
        <v>6</v>
      </c>
      <c r="C9" s="4">
        <f t="shared" si="3"/>
        <v>45354</v>
      </c>
      <c r="D9" s="2">
        <f t="shared" si="0"/>
        <v>3</v>
      </c>
      <c r="E9" s="2" t="str">
        <f>IF(ISERROR(MATCH(D9,'CrediAltoque (SI)'!$H$18:$H$19,0))=FALSE,"C",IF(ISERROR(MATCH(D9,'CrediAltoque (SI)'!$H$20:$H$21,0))=FALSE,"D",""))</f>
        <v/>
      </c>
      <c r="F9" s="5">
        <f>IF(E9="C",0,IF(E9 ="D",ROUND(1/((1+'CrediAltoque (SI)'!$R$14)^A9),9) * 2,ROUND(1/((1+'CrediAltoque (SI)'!$R$14)^A9),9)))</f>
        <v>0.72579469100000005</v>
      </c>
      <c r="G9" s="5">
        <f t="shared" si="4"/>
        <v>4.9976371769999997</v>
      </c>
      <c r="H9" s="6"/>
    </row>
    <row r="10" spans="1:8" x14ac:dyDescent="0.2">
      <c r="A10" s="2">
        <f t="shared" si="1"/>
        <v>7</v>
      </c>
      <c r="B10" s="2">
        <f t="shared" si="2"/>
        <v>7</v>
      </c>
      <c r="C10" s="4">
        <f t="shared" si="3"/>
        <v>45385</v>
      </c>
      <c r="D10" s="2">
        <f t="shared" si="0"/>
        <v>4</v>
      </c>
      <c r="E10" s="2" t="str">
        <f>IF(ISERROR(MATCH(D10,'CrediAltoque (SI)'!$H$18:$H$19,0))=FALSE,"C",IF(ISERROR(MATCH(D10,'CrediAltoque (SI)'!$H$20:$H$21,0))=FALSE,"D",""))</f>
        <v/>
      </c>
      <c r="F10" s="5">
        <f>IF(E10="C",0,IF(E10 ="D",ROUND(1/((1+'CrediAltoque (SI)'!$R$14)^A10),9) * 2,ROUND(1/((1+'CrediAltoque (SI)'!$R$14)^A10),9)))</f>
        <v>0.68804379900000001</v>
      </c>
      <c r="G10" s="5">
        <f t="shared" si="4"/>
        <v>5.6856809759999996</v>
      </c>
      <c r="H10" s="6"/>
    </row>
    <row r="11" spans="1:8" x14ac:dyDescent="0.2">
      <c r="A11" s="2">
        <f t="shared" si="1"/>
        <v>8</v>
      </c>
      <c r="B11" s="2">
        <f t="shared" si="2"/>
        <v>8</v>
      </c>
      <c r="C11" s="4">
        <f t="shared" si="3"/>
        <v>45415</v>
      </c>
      <c r="D11" s="2">
        <f t="shared" si="0"/>
        <v>5</v>
      </c>
      <c r="E11" s="2" t="str">
        <f>IF(ISERROR(MATCH(D11,'CrediAltoque (SI)'!$H$18:$H$19,0))=FALSE,"C",IF(ISERROR(MATCH(D11,'CrediAltoque (SI)'!$H$20:$H$21,0))=FALSE,"D",""))</f>
        <v/>
      </c>
      <c r="F11" s="5">
        <f>IF(E11="C",0,IF(E11 ="D",ROUND(1/((1+'CrediAltoque (SI)'!$R$14)^A11),9) * 2,ROUND(1/((1+'CrediAltoque (SI)'!$R$14)^A11),9)))</f>
        <v>0.65225645099999996</v>
      </c>
      <c r="G11" s="5">
        <f t="shared" si="4"/>
        <v>6.337937427</v>
      </c>
      <c r="H11" s="6"/>
    </row>
    <row r="12" spans="1:8" x14ac:dyDescent="0.2">
      <c r="A12" s="2">
        <f t="shared" si="1"/>
        <v>9</v>
      </c>
      <c r="B12" s="2">
        <f t="shared" si="2"/>
        <v>9</v>
      </c>
      <c r="C12" s="4">
        <f t="shared" si="3"/>
        <v>45446</v>
      </c>
      <c r="D12" s="2">
        <f t="shared" si="0"/>
        <v>6</v>
      </c>
      <c r="E12" s="2" t="str">
        <f>IF(ISERROR(MATCH(D12,'CrediAltoque (SI)'!$H$18:$H$19,0))=FALSE,"C",IF(ISERROR(MATCH(D12,'CrediAltoque (SI)'!$H$20:$H$21,0))=FALSE,"D",""))</f>
        <v/>
      </c>
      <c r="F12" s="5">
        <f>IF(E12="C",0,IF(E12 ="D",ROUND(1/((1+'CrediAltoque (SI)'!$R$14)^A12),9) * 2,ROUND(1/((1+'CrediAltoque (SI)'!$R$14)^A12),9)))</f>
        <v>0.618330516</v>
      </c>
      <c r="G12" s="5">
        <f t="shared" si="4"/>
        <v>6.9562679430000003</v>
      </c>
      <c r="H12" s="6"/>
    </row>
    <row r="13" spans="1:8" x14ac:dyDescent="0.2">
      <c r="A13" s="2">
        <f t="shared" si="1"/>
        <v>10</v>
      </c>
      <c r="B13" s="2">
        <f t="shared" si="2"/>
        <v>10</v>
      </c>
      <c r="C13" s="4">
        <f t="shared" si="3"/>
        <v>45476</v>
      </c>
      <c r="D13" s="2">
        <f t="shared" si="0"/>
        <v>7</v>
      </c>
      <c r="E13" s="2" t="str">
        <f>IF(ISERROR(MATCH(D13,'CrediAltoque (SI)'!$H$18:$H$19,0))=FALSE,"C",IF(ISERROR(MATCH(D13,'CrediAltoque (SI)'!$H$20:$H$21,0))=FALSE,"D",""))</f>
        <v/>
      </c>
      <c r="F13" s="5">
        <f>IF(E13="C",0,IF(E13 ="D",ROUND(1/((1+'CrediAltoque (SI)'!$R$14)^A13),9) * 2,ROUND(1/((1+'CrediAltoque (SI)'!$R$14)^A13),9)))</f>
        <v>0.58616917800000001</v>
      </c>
      <c r="G13" s="5">
        <f t="shared" si="4"/>
        <v>7.5424371210000007</v>
      </c>
      <c r="H13" s="6"/>
    </row>
    <row r="14" spans="1:8" x14ac:dyDescent="0.2">
      <c r="A14" s="2">
        <f t="shared" si="1"/>
        <v>11</v>
      </c>
      <c r="B14" s="2">
        <f t="shared" si="2"/>
        <v>11</v>
      </c>
      <c r="C14" s="4">
        <f t="shared" si="3"/>
        <v>45507</v>
      </c>
      <c r="D14" s="2">
        <f t="shared" si="0"/>
        <v>8</v>
      </c>
      <c r="E14" s="2" t="str">
        <f>IF(ISERROR(MATCH(D14,'CrediAltoque (SI)'!$H$18:$H$19,0))=FALSE,"C",IF(ISERROR(MATCH(D14,'CrediAltoque (SI)'!$H$20:$H$21,0))=FALSE,"D",""))</f>
        <v/>
      </c>
      <c r="F14" s="5">
        <f>IF(E14="C",0,IF(E14 ="D",ROUND(1/((1+'CrediAltoque (SI)'!$R$14)^A14),9) * 2,ROUND(1/((1+'CrediAltoque (SI)'!$R$14)^A14),9)))</f>
        <v>0.55568065300000002</v>
      </c>
      <c r="G14" s="5">
        <f t="shared" si="4"/>
        <v>8.0981177740000003</v>
      </c>
      <c r="H14" s="6"/>
    </row>
    <row r="15" spans="1:8" x14ac:dyDescent="0.2">
      <c r="A15" s="2">
        <f t="shared" si="1"/>
        <v>12</v>
      </c>
      <c r="B15" s="2">
        <f t="shared" si="2"/>
        <v>12</v>
      </c>
      <c r="C15" s="4">
        <f t="shared" si="3"/>
        <v>45538</v>
      </c>
      <c r="D15" s="2">
        <f t="shared" si="0"/>
        <v>9</v>
      </c>
      <c r="E15" s="2" t="str">
        <f>IF(ISERROR(MATCH(D15,'CrediAltoque (SI)'!$H$18:$H$19,0))=FALSE,"C",IF(ISERROR(MATCH(D15,'CrediAltoque (SI)'!$H$20:$H$21,0))=FALSE,"D",""))</f>
        <v/>
      </c>
      <c r="F15" s="5">
        <f>IF(E15="C",0,IF(E15 ="D",ROUND(1/((1+'CrediAltoque (SI)'!$R$14)^A15),9) * 2,ROUND(1/((1+'CrediAltoque (SI)'!$R$14)^A15),9)))</f>
        <v>0.52677793299999998</v>
      </c>
      <c r="G15" s="5">
        <f t="shared" si="4"/>
        <v>8.6248957070000003</v>
      </c>
      <c r="H15" s="6"/>
    </row>
    <row r="16" spans="1:8" x14ac:dyDescent="0.2">
      <c r="A16" s="2">
        <f t="shared" si="1"/>
        <v>13</v>
      </c>
      <c r="B16" s="2">
        <f t="shared" si="2"/>
        <v>13</v>
      </c>
      <c r="C16" s="4">
        <f t="shared" si="3"/>
        <v>45568</v>
      </c>
      <c r="D16" s="2">
        <f t="shared" si="0"/>
        <v>10</v>
      </c>
      <c r="E16" s="2" t="str">
        <f>IF(ISERROR(MATCH(D16,'CrediAltoque (SI)'!$H$18:$H$19,0))=FALSE,"C",IF(ISERROR(MATCH(D16,'CrediAltoque (SI)'!$H$20:$H$21,0))=FALSE,"D",""))</f>
        <v/>
      </c>
      <c r="F16" s="5">
        <f>IF(E16="C",0,IF(E16 ="D",ROUND(1/((1+'CrediAltoque (SI)'!$R$14)^A16),9) * 2,ROUND(1/((1+'CrediAltoque (SI)'!$R$14)^A16),9)))</f>
        <v>0.49937853599999998</v>
      </c>
      <c r="G16" s="5">
        <f t="shared" si="4"/>
        <v>9.1242742430000003</v>
      </c>
      <c r="H16" s="6"/>
    </row>
    <row r="17" spans="1:8" x14ac:dyDescent="0.2">
      <c r="A17" s="2">
        <f t="shared" si="1"/>
        <v>14</v>
      </c>
      <c r="B17" s="2">
        <f t="shared" si="2"/>
        <v>14</v>
      </c>
      <c r="C17" s="4">
        <f t="shared" si="3"/>
        <v>45599</v>
      </c>
      <c r="D17" s="2">
        <f t="shared" si="0"/>
        <v>11</v>
      </c>
      <c r="E17" s="2" t="str">
        <f>IF(ISERROR(MATCH(D17,'CrediAltoque (SI)'!$H$18:$H$19,0))=FALSE,"C",IF(ISERROR(MATCH(D17,'CrediAltoque (SI)'!$H$20:$H$21,0))=FALSE,"D",""))</f>
        <v/>
      </c>
      <c r="F17" s="5">
        <f>IF(E17="C",0,IF(E17 ="D",ROUND(1/((1+'CrediAltoque (SI)'!$R$14)^A17),9) * 2,ROUND(1/((1+'CrediAltoque (SI)'!$R$14)^A17),9)))</f>
        <v>0.47340426899999999</v>
      </c>
      <c r="G17" s="5">
        <f t="shared" si="4"/>
        <v>9.5976785119999999</v>
      </c>
      <c r="H17" s="6"/>
    </row>
    <row r="18" spans="1:8" x14ac:dyDescent="0.2">
      <c r="A18" s="2">
        <f t="shared" si="1"/>
        <v>15</v>
      </c>
      <c r="B18" s="2">
        <f t="shared" si="2"/>
        <v>15</v>
      </c>
      <c r="C18" s="4">
        <f t="shared" si="3"/>
        <v>45629</v>
      </c>
      <c r="D18" s="2">
        <f t="shared" si="0"/>
        <v>12</v>
      </c>
      <c r="E18" s="2" t="str">
        <f>IF(ISERROR(MATCH(D18,'CrediAltoque (SI)'!$H$18:$H$19,0))=FALSE,"C",IF(ISERROR(MATCH(D18,'CrediAltoque (SI)'!$H$20:$H$21,0))=FALSE,"D",""))</f>
        <v/>
      </c>
      <c r="F18" s="5">
        <f>IF(E18="C",0,IF(E18 ="D",ROUND(1/((1+'CrediAltoque (SI)'!$R$14)^A18),9) * 2,ROUND(1/((1+'CrediAltoque (SI)'!$R$14)^A18),9)))</f>
        <v>0.44878100599999998</v>
      </c>
      <c r="G18" s="5">
        <f t="shared" si="4"/>
        <v>10.046459518000001</v>
      </c>
      <c r="H18" s="6"/>
    </row>
    <row r="19" spans="1:8" x14ac:dyDescent="0.2">
      <c r="A19" s="2">
        <f t="shared" si="1"/>
        <v>16</v>
      </c>
      <c r="B19" s="2">
        <f t="shared" si="2"/>
        <v>16</v>
      </c>
      <c r="C19" s="4">
        <f t="shared" si="3"/>
        <v>45660</v>
      </c>
      <c r="D19" s="2">
        <f t="shared" si="0"/>
        <v>1</v>
      </c>
      <c r="E19" s="2" t="str">
        <f>IF(ISERROR(MATCH(D19,'CrediAltoque (SI)'!$H$18:$H$19,0))=FALSE,"C",IF(ISERROR(MATCH(D19,'CrediAltoque (SI)'!$H$20:$H$21,0))=FALSE,"D",""))</f>
        <v/>
      </c>
      <c r="F19" s="5">
        <f>IF(E19="C",0,IF(E19 ="D",ROUND(1/((1+'CrediAltoque (SI)'!$R$14)^A19),9) * 2,ROUND(1/((1+'CrediAltoque (SI)'!$R$14)^A19),9)))</f>
        <v>0.42543847699999998</v>
      </c>
      <c r="G19" s="5">
        <f t="shared" si="4"/>
        <v>10.471897995000001</v>
      </c>
      <c r="H19" s="6"/>
    </row>
    <row r="20" spans="1:8" x14ac:dyDescent="0.2">
      <c r="A20" s="2">
        <f t="shared" si="1"/>
        <v>17</v>
      </c>
      <c r="B20" s="2">
        <f t="shared" si="2"/>
        <v>17</v>
      </c>
      <c r="C20" s="4">
        <f t="shared" si="3"/>
        <v>45691</v>
      </c>
      <c r="D20" s="2">
        <f t="shared" si="0"/>
        <v>2</v>
      </c>
      <c r="E20" s="2" t="str">
        <f>IF(ISERROR(MATCH(D20,'CrediAltoque (SI)'!$H$18:$H$19,0))=FALSE,"C",IF(ISERROR(MATCH(D20,'CrediAltoque (SI)'!$H$20:$H$21,0))=FALSE,"D",""))</f>
        <v/>
      </c>
      <c r="F20" s="5">
        <f>IF(E20="C",0,IF(E20 ="D",ROUND(1/((1+'CrediAltoque (SI)'!$R$14)^A20),9) * 2,ROUND(1/((1+'CrediAltoque (SI)'!$R$14)^A20),9)))</f>
        <v>0.40331006800000002</v>
      </c>
      <c r="G20" s="5">
        <f t="shared" si="4"/>
        <v>10.875208063000001</v>
      </c>
      <c r="H20" s="6"/>
    </row>
    <row r="21" spans="1:8" x14ac:dyDescent="0.2">
      <c r="A21" s="2">
        <f t="shared" si="1"/>
        <v>18</v>
      </c>
      <c r="B21" s="2">
        <f t="shared" si="2"/>
        <v>18</v>
      </c>
      <c r="C21" s="4">
        <f t="shared" si="3"/>
        <v>45719</v>
      </c>
      <c r="D21" s="2">
        <f t="shared" si="0"/>
        <v>3</v>
      </c>
      <c r="E21" s="2" t="str">
        <f>IF(ISERROR(MATCH(D21,'CrediAltoque (SI)'!$H$18:$H$19,0))=FALSE,"C",IF(ISERROR(MATCH(D21,'CrediAltoque (SI)'!$H$20:$H$21,0))=FALSE,"D",""))</f>
        <v/>
      </c>
      <c r="F21" s="5">
        <f>IF(E21="C",0,IF(E21 ="D",ROUND(1/((1+'CrediAltoque (SI)'!$R$14)^A21),9) * 2,ROUND(1/((1+'CrediAltoque (SI)'!$R$14)^A21),9)))</f>
        <v>0.38233262699999998</v>
      </c>
      <c r="G21" s="5">
        <f t="shared" si="4"/>
        <v>11.257540690000001</v>
      </c>
      <c r="H21" s="6"/>
    </row>
    <row r="22" spans="1:8" x14ac:dyDescent="0.2">
      <c r="A22" s="2">
        <f t="shared" si="1"/>
        <v>19</v>
      </c>
      <c r="B22" s="2">
        <f t="shared" si="2"/>
        <v>19</v>
      </c>
      <c r="C22" s="4">
        <f t="shared" si="3"/>
        <v>45750</v>
      </c>
      <c r="D22" s="2">
        <f t="shared" si="0"/>
        <v>4</v>
      </c>
      <c r="E22" s="2" t="str">
        <f>IF(ISERROR(MATCH(D22,'CrediAltoque (SI)'!$H$18:$H$19,0))=FALSE,"C",IF(ISERROR(MATCH(D22,'CrediAltoque (SI)'!$H$20:$H$21,0))=FALSE,"D",""))</f>
        <v/>
      </c>
      <c r="F22" s="5">
        <f>IF(E22="C",0,IF(E22 ="D",ROUND(1/((1+'CrediAltoque (SI)'!$R$14)^A22),9) * 2,ROUND(1/((1+'CrediAltoque (SI)'!$R$14)^A22),9)))</f>
        <v>0.36244629</v>
      </c>
      <c r="G22" s="5">
        <f t="shared" si="4"/>
        <v>11.61998698</v>
      </c>
      <c r="H22" s="6"/>
    </row>
    <row r="23" spans="1:8" x14ac:dyDescent="0.2">
      <c r="A23" s="2">
        <f t="shared" si="1"/>
        <v>20</v>
      </c>
      <c r="B23" s="2">
        <f t="shared" si="2"/>
        <v>20</v>
      </c>
      <c r="C23" s="4">
        <f t="shared" si="3"/>
        <v>45780</v>
      </c>
      <c r="D23" s="2">
        <f t="shared" si="0"/>
        <v>5</v>
      </c>
      <c r="E23" s="2" t="str">
        <f>IF(ISERROR(MATCH(D23,'CrediAltoque (SI)'!$H$18:$H$19,0))=FALSE,"C",IF(ISERROR(MATCH(D23,'CrediAltoque (SI)'!$H$20:$H$21,0))=FALSE,"D",""))</f>
        <v/>
      </c>
      <c r="F23" s="5">
        <f>IF(E23="C",0,IF(E23 ="D",ROUND(1/((1+'CrediAltoque (SI)'!$R$14)^A23),9) * 2,ROUND(1/((1+'CrediAltoque (SI)'!$R$14)^A23),9)))</f>
        <v>0.34359430499999999</v>
      </c>
      <c r="G23" s="5">
        <f t="shared" si="4"/>
        <v>11.963581285</v>
      </c>
      <c r="H23" s="6"/>
    </row>
    <row r="24" spans="1:8" x14ac:dyDescent="0.2">
      <c r="A24" s="2">
        <f t="shared" si="1"/>
        <v>21</v>
      </c>
      <c r="B24" s="2">
        <f t="shared" si="2"/>
        <v>21</v>
      </c>
      <c r="C24" s="4">
        <f t="shared" si="3"/>
        <v>45811</v>
      </c>
      <c r="D24" s="2">
        <f t="shared" si="0"/>
        <v>6</v>
      </c>
      <c r="E24" s="2" t="str">
        <f>IF(ISERROR(MATCH(D24,'CrediAltoque (SI)'!$H$18:$H$19,0))=FALSE,"C",IF(ISERROR(MATCH(D24,'CrediAltoque (SI)'!$H$20:$H$21,0))=FALSE,"D",""))</f>
        <v/>
      </c>
      <c r="F24" s="5">
        <f>IF(E24="C",0,IF(E24 ="D",ROUND(1/((1+'CrediAltoque (SI)'!$R$14)^A24),9) * 2,ROUND(1/((1+'CrediAltoque (SI)'!$R$14)^A24),9)))</f>
        <v>0.325722872</v>
      </c>
      <c r="G24" s="5">
        <f t="shared" si="4"/>
        <v>12.289304157</v>
      </c>
      <c r="H24" s="6"/>
    </row>
    <row r="25" spans="1:8" x14ac:dyDescent="0.2">
      <c r="A25" s="2">
        <f t="shared" si="1"/>
        <v>22</v>
      </c>
      <c r="B25" s="2">
        <f t="shared" si="2"/>
        <v>22</v>
      </c>
      <c r="C25" s="4">
        <f t="shared" si="3"/>
        <v>45841</v>
      </c>
      <c r="D25" s="2">
        <f t="shared" si="0"/>
        <v>7</v>
      </c>
      <c r="E25" s="2" t="str">
        <f>IF(ISERROR(MATCH(D25,'CrediAltoque (SI)'!$H$18:$H$19,0))=FALSE,"C",IF(ISERROR(MATCH(D25,'CrediAltoque (SI)'!$H$20:$H$21,0))=FALSE,"D",""))</f>
        <v/>
      </c>
      <c r="F25" s="5">
        <f>IF(E25="C",0,IF(E25 ="D",ROUND(1/((1+'CrediAltoque (SI)'!$R$14)^A25),9) * 2,ROUND(1/((1+'CrediAltoque (SI)'!$R$14)^A25),9)))</f>
        <v>0.30878098799999998</v>
      </c>
      <c r="G25" s="5">
        <f t="shared" si="4"/>
        <v>12.598085145000001</v>
      </c>
      <c r="H25" s="6"/>
    </row>
    <row r="26" spans="1:8" x14ac:dyDescent="0.2">
      <c r="A26" s="2">
        <f t="shared" si="1"/>
        <v>23</v>
      </c>
      <c r="B26" s="2">
        <f t="shared" si="2"/>
        <v>23</v>
      </c>
      <c r="C26" s="4">
        <f t="shared" si="3"/>
        <v>45872</v>
      </c>
      <c r="D26" s="2">
        <f t="shared" si="0"/>
        <v>8</v>
      </c>
      <c r="E26" s="2" t="str">
        <f>IF(ISERROR(MATCH(D26,'CrediAltoque (SI)'!$H$18:$H$19,0))=FALSE,"C",IF(ISERROR(MATCH(D26,'CrediAltoque (SI)'!$H$20:$H$21,0))=FALSE,"D",""))</f>
        <v/>
      </c>
      <c r="F26" s="5">
        <f>IF(E26="C",0,IF(E26 ="D",ROUND(1/((1+'CrediAltoque (SI)'!$R$14)^A26),9) * 2,ROUND(1/((1+'CrediAltoque (SI)'!$R$14)^A26),9)))</f>
        <v>0.29272030599999999</v>
      </c>
      <c r="G26" s="5">
        <f t="shared" si="4"/>
        <v>12.890805451</v>
      </c>
      <c r="H26" s="6"/>
    </row>
    <row r="27" spans="1:8" x14ac:dyDescent="0.2">
      <c r="A27" s="2">
        <f t="shared" si="1"/>
        <v>24</v>
      </c>
      <c r="B27" s="2">
        <f t="shared" si="2"/>
        <v>24</v>
      </c>
      <c r="C27" s="4">
        <f t="shared" si="3"/>
        <v>45903</v>
      </c>
      <c r="D27" s="2">
        <f t="shared" si="0"/>
        <v>9</v>
      </c>
      <c r="E27" s="2" t="str">
        <f>IF(ISERROR(MATCH(D27,'CrediAltoque (SI)'!$H$18:$H$19,0))=FALSE,"C",IF(ISERROR(MATCH(D27,'CrediAltoque (SI)'!$H$20:$H$21,0))=FALSE,"D",""))</f>
        <v/>
      </c>
      <c r="F27" s="5">
        <f>IF(E27="C",0,IF(E27 ="D",ROUND(1/((1+'CrediAltoque (SI)'!$R$14)^A27),9) * 2,ROUND(1/((1+'CrediAltoque (SI)'!$R$14)^A27),9)))</f>
        <v>0.27749499100000002</v>
      </c>
      <c r="G27" s="5">
        <f t="shared" si="4"/>
        <v>13.168300442</v>
      </c>
      <c r="H27" s="6"/>
    </row>
    <row r="28" spans="1:8" x14ac:dyDescent="0.2">
      <c r="A28" s="2">
        <f t="shared" si="1"/>
        <v>25</v>
      </c>
      <c r="B28" s="2">
        <f t="shared" si="2"/>
        <v>25</v>
      </c>
      <c r="C28" s="4">
        <f t="shared" si="3"/>
        <v>45933</v>
      </c>
      <c r="D28" s="2">
        <f t="shared" si="0"/>
        <v>10</v>
      </c>
      <c r="E28" s="2" t="str">
        <f>IF(ISERROR(MATCH(D28,'CrediAltoque (SI)'!$H$18:$H$19,0))=FALSE,"C",IF(ISERROR(MATCH(D28,'CrediAltoque (SI)'!$H$20:$H$21,0))=FALSE,"D",""))</f>
        <v/>
      </c>
      <c r="F28" s="5">
        <f>IF(E28="C",0,IF(E28 ="D",ROUND(1/((1+'CrediAltoque (SI)'!$R$14)^A28),9) * 2,ROUND(1/((1+'CrediAltoque (SI)'!$R$14)^A28),9)))</f>
        <v>0.26306159299999998</v>
      </c>
      <c r="G28" s="5">
        <f t="shared" si="4"/>
        <v>13.431362034999999</v>
      </c>
      <c r="H28" s="6"/>
    </row>
    <row r="29" spans="1:8" x14ac:dyDescent="0.2">
      <c r="A29" s="2">
        <f t="shared" si="1"/>
        <v>26</v>
      </c>
      <c r="B29" s="2">
        <f t="shared" si="2"/>
        <v>26</v>
      </c>
      <c r="C29" s="4">
        <f t="shared" si="3"/>
        <v>45964</v>
      </c>
      <c r="D29" s="2">
        <f t="shared" si="0"/>
        <v>11</v>
      </c>
      <c r="E29" s="2" t="str">
        <f>IF(ISERROR(MATCH(D29,'CrediAltoque (SI)'!$H$18:$H$19,0))=FALSE,"C",IF(ISERROR(MATCH(D29,'CrediAltoque (SI)'!$H$20:$H$21,0))=FALSE,"D",""))</f>
        <v/>
      </c>
      <c r="F29" s="5">
        <f>IF(E29="C",0,IF(E29 ="D",ROUND(1/((1+'CrediAltoque (SI)'!$R$14)^A29),9) * 2,ROUND(1/((1+'CrediAltoque (SI)'!$R$14)^A29),9)))</f>
        <v>0.249378923</v>
      </c>
      <c r="G29" s="5">
        <f t="shared" si="4"/>
        <v>13.680740957999999</v>
      </c>
      <c r="H29" s="6"/>
    </row>
    <row r="30" spans="1:8" x14ac:dyDescent="0.2">
      <c r="A30" s="2">
        <f t="shared" si="1"/>
        <v>27</v>
      </c>
      <c r="B30" s="2">
        <f t="shared" si="2"/>
        <v>27</v>
      </c>
      <c r="C30" s="4">
        <f t="shared" si="3"/>
        <v>45994</v>
      </c>
      <c r="D30" s="2">
        <f t="shared" si="0"/>
        <v>12</v>
      </c>
      <c r="E30" s="2" t="str">
        <f>IF(ISERROR(MATCH(D30,'CrediAltoque (SI)'!$H$18:$H$19,0))=FALSE,"C",IF(ISERROR(MATCH(D30,'CrediAltoque (SI)'!$H$20:$H$21,0))=FALSE,"D",""))</f>
        <v/>
      </c>
      <c r="F30" s="5">
        <f>IF(E30="C",0,IF(E30 ="D",ROUND(1/((1+'CrediAltoque (SI)'!$R$14)^A30),9) * 2,ROUND(1/((1+'CrediAltoque (SI)'!$R$14)^A30),9)))</f>
        <v>0.23640793099999999</v>
      </c>
      <c r="G30" s="5">
        <f t="shared" si="4"/>
        <v>13.917148889</v>
      </c>
      <c r="H30" s="6"/>
    </row>
    <row r="31" spans="1:8" x14ac:dyDescent="0.2">
      <c r="A31" s="2">
        <f t="shared" si="1"/>
        <v>28</v>
      </c>
      <c r="B31" s="2">
        <f t="shared" si="2"/>
        <v>28</v>
      </c>
      <c r="C31" s="4">
        <f t="shared" si="3"/>
        <v>46025</v>
      </c>
      <c r="D31" s="2">
        <f t="shared" si="0"/>
        <v>1</v>
      </c>
      <c r="E31" s="2" t="str">
        <f>IF(ISERROR(MATCH(D31,'CrediAltoque (SI)'!$H$18:$H$19,0))=FALSE,"C",IF(ISERROR(MATCH(D31,'CrediAltoque (SI)'!$H$20:$H$21,0))=FALSE,"D",""))</f>
        <v/>
      </c>
      <c r="F31" s="5">
        <f>IF(E31="C",0,IF(E31 ="D",ROUND(1/((1+'CrediAltoque (SI)'!$R$14)^A31),9) * 2,ROUND(1/((1+'CrediAltoque (SI)'!$R$14)^A31),9)))</f>
        <v>0.22411160199999999</v>
      </c>
      <c r="G31" s="5">
        <f t="shared" si="4"/>
        <v>14.141260491000001</v>
      </c>
      <c r="H31" s="6"/>
    </row>
    <row r="32" spans="1:8" x14ac:dyDescent="0.2">
      <c r="A32" s="2">
        <f t="shared" si="1"/>
        <v>29</v>
      </c>
      <c r="B32" s="2">
        <f t="shared" si="2"/>
        <v>29</v>
      </c>
      <c r="C32" s="4">
        <f t="shared" si="3"/>
        <v>46056</v>
      </c>
      <c r="D32" s="2">
        <f t="shared" si="0"/>
        <v>2</v>
      </c>
      <c r="E32" s="2" t="str">
        <f>IF(ISERROR(MATCH(D32,'CrediAltoque (SI)'!$H$18:$H$19,0))=FALSE,"C",IF(ISERROR(MATCH(D32,'CrediAltoque (SI)'!$H$20:$H$21,0))=FALSE,"D",""))</f>
        <v/>
      </c>
      <c r="F32" s="5">
        <f>IF(E32="C",0,IF(E32 ="D",ROUND(1/((1+'CrediAltoque (SI)'!$R$14)^A32),9) * 2,ROUND(1/((1+'CrediAltoque (SI)'!$R$14)^A32),9)))</f>
        <v>0.212454844</v>
      </c>
      <c r="G32" s="5">
        <f t="shared" si="4"/>
        <v>14.353715335</v>
      </c>
      <c r="H32" s="6"/>
    </row>
    <row r="33" spans="1:8" x14ac:dyDescent="0.2">
      <c r="A33" s="2">
        <f t="shared" si="1"/>
        <v>30</v>
      </c>
      <c r="B33" s="2">
        <f t="shared" si="2"/>
        <v>30</v>
      </c>
      <c r="C33" s="4">
        <f t="shared" si="3"/>
        <v>46084</v>
      </c>
      <c r="D33" s="2">
        <f t="shared" si="0"/>
        <v>3</v>
      </c>
      <c r="E33" s="2" t="str">
        <f>IF(ISERROR(MATCH(D33,'CrediAltoque (SI)'!$H$18:$H$19,0))=FALSE,"C",IF(ISERROR(MATCH(D33,'CrediAltoque (SI)'!$H$20:$H$21,0))=FALSE,"D",""))</f>
        <v/>
      </c>
      <c r="F33" s="5">
        <f>IF(E33="C",0,IF(E33 ="D",ROUND(1/((1+'CrediAltoque (SI)'!$R$14)^A33),9) * 2,ROUND(1/((1+'CrediAltoque (SI)'!$R$14)^A33),9)))</f>
        <v>0.20140439099999999</v>
      </c>
      <c r="G33" s="5">
        <f t="shared" si="4"/>
        <v>14.555119726000001</v>
      </c>
      <c r="H33" s="6"/>
    </row>
    <row r="34" spans="1:8" x14ac:dyDescent="0.2">
      <c r="A34" s="2">
        <f t="shared" si="1"/>
        <v>31</v>
      </c>
      <c r="B34" s="2">
        <f t="shared" si="2"/>
        <v>31</v>
      </c>
      <c r="C34" s="4">
        <f t="shared" si="3"/>
        <v>46115</v>
      </c>
      <c r="D34" s="2">
        <f t="shared" si="0"/>
        <v>4</v>
      </c>
      <c r="E34" s="2" t="str">
        <f>IF(ISERROR(MATCH(D34,'CrediAltoque (SI)'!$H$18:$H$19,0))=FALSE,"C",IF(ISERROR(MATCH(D34,'CrediAltoque (SI)'!$H$20:$H$21,0))=FALSE,"D",""))</f>
        <v/>
      </c>
      <c r="F34" s="5">
        <f>IF(E34="C",0,IF(E34 ="D",ROUND(1/((1+'CrediAltoque (SI)'!$R$14)^A34),9) * 2,ROUND(1/((1+'CrediAltoque (SI)'!$R$14)^A34),9)))</f>
        <v>0.190928708</v>
      </c>
      <c r="G34" s="5">
        <f t="shared" si="4"/>
        <v>14.746048434</v>
      </c>
      <c r="H34" s="6"/>
    </row>
    <row r="35" spans="1:8" x14ac:dyDescent="0.2">
      <c r="A35" s="2">
        <f t="shared" si="1"/>
        <v>32</v>
      </c>
      <c r="B35" s="2">
        <f t="shared" si="2"/>
        <v>32</v>
      </c>
      <c r="C35" s="4">
        <f t="shared" si="3"/>
        <v>46145</v>
      </c>
      <c r="D35" s="2">
        <f t="shared" si="0"/>
        <v>5</v>
      </c>
      <c r="E35" s="2" t="str">
        <f>IF(ISERROR(MATCH(D35,'CrediAltoque (SI)'!$H$18:$H$19,0))=FALSE,"C",IF(ISERROR(MATCH(D35,'CrediAltoque (SI)'!$H$20:$H$21,0))=FALSE,"D",""))</f>
        <v/>
      </c>
      <c r="F35" s="5">
        <f>IF(E35="C",0,IF(E35 ="D",ROUND(1/((1+'CrediAltoque (SI)'!$R$14)^A35),9) * 2,ROUND(1/((1+'CrediAltoque (SI)'!$R$14)^A35),9)))</f>
        <v>0.18099789799999999</v>
      </c>
      <c r="G35" s="5">
        <f t="shared" si="4"/>
        <v>14.927046332</v>
      </c>
      <c r="H35" s="6"/>
    </row>
    <row r="36" spans="1:8" x14ac:dyDescent="0.2">
      <c r="A36" s="2">
        <f t="shared" si="1"/>
        <v>33</v>
      </c>
      <c r="B36" s="2">
        <f t="shared" si="2"/>
        <v>33</v>
      </c>
      <c r="C36" s="4">
        <f t="shared" si="3"/>
        <v>46176</v>
      </c>
      <c r="D36" s="2">
        <f t="shared" si="0"/>
        <v>6</v>
      </c>
      <c r="E36" s="2" t="str">
        <f>IF(ISERROR(MATCH(D36,'CrediAltoque (SI)'!$H$18:$H$19,0))=FALSE,"C",IF(ISERROR(MATCH(D36,'CrediAltoque (SI)'!$H$20:$H$21,0))=FALSE,"D",""))</f>
        <v/>
      </c>
      <c r="F36" s="5">
        <f>IF(E36="C",0,IF(E36 ="D",ROUND(1/((1+'CrediAltoque (SI)'!$R$14)^A36),9) * 2,ROUND(1/((1+'CrediAltoque (SI)'!$R$14)^A36),9)))</f>
        <v>0.17158362099999999</v>
      </c>
      <c r="G36" s="5">
        <f t="shared" si="4"/>
        <v>15.098629953</v>
      </c>
      <c r="H36" s="6"/>
    </row>
    <row r="37" spans="1:8" x14ac:dyDescent="0.2">
      <c r="A37" s="2">
        <f t="shared" si="1"/>
        <v>34</v>
      </c>
      <c r="B37" s="2">
        <f t="shared" si="2"/>
        <v>34</v>
      </c>
      <c r="C37" s="4">
        <f t="shared" si="3"/>
        <v>46206</v>
      </c>
      <c r="D37" s="2">
        <f t="shared" si="0"/>
        <v>7</v>
      </c>
      <c r="E37" s="2" t="str">
        <f>IF(ISERROR(MATCH(D37,'CrediAltoque (SI)'!$H$18:$H$19,0))=FALSE,"C",IF(ISERROR(MATCH(D37,'CrediAltoque (SI)'!$H$20:$H$21,0))=FALSE,"D",""))</f>
        <v/>
      </c>
      <c r="F37" s="5">
        <f>IF(E37="C",0,IF(E37 ="D",ROUND(1/((1+'CrediAltoque (SI)'!$R$14)^A37),9) * 2,ROUND(1/((1+'CrediAltoque (SI)'!$R$14)^A37),9)))</f>
        <v>0.16265901099999999</v>
      </c>
      <c r="G37" s="5">
        <f t="shared" si="4"/>
        <v>15.261288964</v>
      </c>
      <c r="H37" s="6"/>
    </row>
    <row r="38" spans="1:8" x14ac:dyDescent="0.2">
      <c r="A38" s="2">
        <f t="shared" si="1"/>
        <v>35</v>
      </c>
      <c r="B38" s="2">
        <f t="shared" si="2"/>
        <v>35</v>
      </c>
      <c r="C38" s="4">
        <f t="shared" si="3"/>
        <v>46237</v>
      </c>
      <c r="D38" s="2">
        <f t="shared" si="0"/>
        <v>8</v>
      </c>
      <c r="E38" s="2" t="str">
        <f>IF(ISERROR(MATCH(D38,'CrediAltoque (SI)'!$H$18:$H$19,0))=FALSE,"C",IF(ISERROR(MATCH(D38,'CrediAltoque (SI)'!$H$20:$H$21,0))=FALSE,"D",""))</f>
        <v/>
      </c>
      <c r="F38" s="5">
        <f>IF(E38="C",0,IF(E38 ="D",ROUND(1/((1+'CrediAltoque (SI)'!$R$14)^A38),9) * 2,ROUND(1/((1+'CrediAltoque (SI)'!$R$14)^A38),9)))</f>
        <v>0.15419859799999999</v>
      </c>
      <c r="G38" s="5">
        <f t="shared" si="4"/>
        <v>15.415487562000001</v>
      </c>
      <c r="H38" s="6"/>
    </row>
    <row r="39" spans="1:8" x14ac:dyDescent="0.2">
      <c r="A39" s="2">
        <f t="shared" si="1"/>
        <v>36</v>
      </c>
      <c r="B39" s="2">
        <f t="shared" si="2"/>
        <v>36</v>
      </c>
      <c r="C39" s="4">
        <f t="shared" si="3"/>
        <v>46268</v>
      </c>
      <c r="D39" s="2">
        <f t="shared" si="0"/>
        <v>9</v>
      </c>
      <c r="E39" s="2" t="str">
        <f>IF(ISERROR(MATCH(D39,'CrediAltoque (SI)'!$H$18:$H$19,0))=FALSE,"C",IF(ISERROR(MATCH(D39,'CrediAltoque (SI)'!$H$20:$H$21,0))=FALSE,"D",""))</f>
        <v/>
      </c>
      <c r="F39" s="5">
        <f>IF(E39="C",0,IF(E39 ="D",ROUND(1/((1+'CrediAltoque (SI)'!$R$14)^A39),9) * 2,ROUND(1/((1+'CrediAltoque (SI)'!$R$14)^A39),9)))</f>
        <v>0.14617823799999999</v>
      </c>
      <c r="G39" s="5">
        <f t="shared" si="4"/>
        <v>15.5616658</v>
      </c>
      <c r="H39" s="6"/>
    </row>
    <row r="40" spans="1:8" x14ac:dyDescent="0.2">
      <c r="A40" s="2">
        <f t="shared" si="1"/>
        <v>37</v>
      </c>
      <c r="B40" s="2">
        <f t="shared" si="2"/>
        <v>37</v>
      </c>
      <c r="C40" s="4">
        <f t="shared" si="3"/>
        <v>46298</v>
      </c>
      <c r="D40" s="2">
        <f t="shared" si="0"/>
        <v>10</v>
      </c>
      <c r="E40" s="2" t="str">
        <f>IF(ISERROR(MATCH(D40,'CrediAltoque (SI)'!$H$18:$H$19,0))=FALSE,"C",IF(ISERROR(MATCH(D40,'CrediAltoque (SI)'!$H$20:$H$21,0))=FALSE,"D",""))</f>
        <v/>
      </c>
      <c r="F40" s="5">
        <f>IF(E40="C",0,IF(E40 ="D",ROUND(1/((1+'CrediAltoque (SI)'!$R$14)^A40),9) * 2,ROUND(1/((1+'CrediAltoque (SI)'!$R$14)^A40),9)))</f>
        <v>0.13857504300000001</v>
      </c>
      <c r="G40" s="5">
        <f t="shared" si="4"/>
        <v>15.700240843</v>
      </c>
      <c r="H40" s="6"/>
    </row>
    <row r="41" spans="1:8" x14ac:dyDescent="0.2">
      <c r="A41" s="2">
        <f t="shared" si="1"/>
        <v>38</v>
      </c>
      <c r="B41" s="2">
        <f t="shared" si="2"/>
        <v>38</v>
      </c>
      <c r="C41" s="4">
        <f t="shared" si="3"/>
        <v>46329</v>
      </c>
      <c r="D41" s="2">
        <f t="shared" si="0"/>
        <v>11</v>
      </c>
      <c r="E41" s="2" t="str">
        <f>IF(ISERROR(MATCH(D41,'CrediAltoque (SI)'!$H$18:$H$19,0))=FALSE,"C",IF(ISERROR(MATCH(D41,'CrediAltoque (SI)'!$H$20:$H$21,0))=FALSE,"D",""))</f>
        <v/>
      </c>
      <c r="F41" s="5">
        <f>IF(E41="C",0,IF(E41 ="D",ROUND(1/((1+'CrediAltoque (SI)'!$R$14)^A41),9) * 2,ROUND(1/((1+'CrediAltoque (SI)'!$R$14)^A41),9)))</f>
        <v>0.13136731300000001</v>
      </c>
      <c r="G41" s="5">
        <f t="shared" si="4"/>
        <v>15.831608156</v>
      </c>
      <c r="H41" s="6"/>
    </row>
    <row r="42" spans="1:8" x14ac:dyDescent="0.2">
      <c r="A42" s="2">
        <f t="shared" si="1"/>
        <v>39</v>
      </c>
      <c r="B42" s="2">
        <f t="shared" si="2"/>
        <v>39</v>
      </c>
      <c r="C42" s="4">
        <f t="shared" si="3"/>
        <v>46359</v>
      </c>
      <c r="D42" s="2">
        <f t="shared" si="0"/>
        <v>12</v>
      </c>
      <c r="E42" s="2" t="str">
        <f>IF(ISERROR(MATCH(D42,'CrediAltoque (SI)'!$H$18:$H$19,0))=FALSE,"C",IF(ISERROR(MATCH(D42,'CrediAltoque (SI)'!$H$20:$H$21,0))=FALSE,"D",""))</f>
        <v/>
      </c>
      <c r="F42" s="5">
        <f>IF(E42="C",0,IF(E42 ="D",ROUND(1/((1+'CrediAltoque (SI)'!$R$14)^A42),9) * 2,ROUND(1/((1+'CrediAltoque (SI)'!$R$14)^A42),9)))</f>
        <v>0.124534481</v>
      </c>
      <c r="G42" s="5">
        <f t="shared" si="4"/>
        <v>15.956142636999999</v>
      </c>
      <c r="H42" s="6"/>
    </row>
    <row r="43" spans="1:8" x14ac:dyDescent="0.2">
      <c r="A43" s="2">
        <f t="shared" si="1"/>
        <v>40</v>
      </c>
      <c r="B43" s="2">
        <f t="shared" si="2"/>
        <v>40</v>
      </c>
      <c r="C43" s="4">
        <f t="shared" si="3"/>
        <v>46390</v>
      </c>
      <c r="D43" s="2">
        <f t="shared" si="0"/>
        <v>1</v>
      </c>
      <c r="E43" s="2" t="str">
        <f>IF(ISERROR(MATCH(D43,'CrediAltoque (SI)'!$H$18:$H$19,0))=FALSE,"C",IF(ISERROR(MATCH(D43,'CrediAltoque (SI)'!$H$20:$H$21,0))=FALSE,"D",""))</f>
        <v/>
      </c>
      <c r="F43" s="5">
        <f>IF(E43="C",0,IF(E43 ="D",ROUND(1/((1+'CrediAltoque (SI)'!$R$14)^A43),9) * 2,ROUND(1/((1+'CrediAltoque (SI)'!$R$14)^A43),9)))</f>
        <v>0.118057047</v>
      </c>
      <c r="G43" s="5">
        <f t="shared" si="4"/>
        <v>16.074199684</v>
      </c>
      <c r="H43" s="6"/>
    </row>
    <row r="44" spans="1:8" x14ac:dyDescent="0.2">
      <c r="A44" s="2">
        <f t="shared" si="1"/>
        <v>41</v>
      </c>
      <c r="B44" s="2">
        <f t="shared" si="2"/>
        <v>41</v>
      </c>
      <c r="C44" s="4">
        <f t="shared" si="3"/>
        <v>46421</v>
      </c>
      <c r="D44" s="2">
        <f t="shared" si="0"/>
        <v>2</v>
      </c>
      <c r="E44" s="2" t="str">
        <f>IF(ISERROR(MATCH(D44,'CrediAltoque (SI)'!$H$18:$H$19,0))=FALSE,"C",IF(ISERROR(MATCH(D44,'CrediAltoque (SI)'!$H$20:$H$21,0))=FALSE,"D",""))</f>
        <v/>
      </c>
      <c r="F44" s="5">
        <f>IF(E44="C",0,IF(E44 ="D",ROUND(1/((1+'CrediAltoque (SI)'!$R$14)^A44),9) * 2,ROUND(1/((1+'CrediAltoque (SI)'!$R$14)^A44),9)))</f>
        <v>0.111916524</v>
      </c>
      <c r="G44" s="5">
        <f t="shared" si="4"/>
        <v>16.186116208000001</v>
      </c>
      <c r="H44" s="6"/>
    </row>
    <row r="45" spans="1:8" x14ac:dyDescent="0.2">
      <c r="A45" s="2">
        <f t="shared" si="1"/>
        <v>42</v>
      </c>
      <c r="B45" s="2">
        <f t="shared" si="2"/>
        <v>42</v>
      </c>
      <c r="C45" s="4">
        <f t="shared" si="3"/>
        <v>46449</v>
      </c>
      <c r="D45" s="2">
        <f t="shared" si="0"/>
        <v>3</v>
      </c>
      <c r="E45" s="2" t="str">
        <f>IF(ISERROR(MATCH(D45,'CrediAltoque (SI)'!$H$18:$H$19,0))=FALSE,"C",IF(ISERROR(MATCH(D45,'CrediAltoque (SI)'!$H$20:$H$21,0))=FALSE,"D",""))</f>
        <v/>
      </c>
      <c r="F45" s="5">
        <f>IF(E45="C",0,IF(E45 ="D",ROUND(1/((1+'CrediAltoque (SI)'!$R$14)^A45),9) * 2,ROUND(1/((1+'CrediAltoque (SI)'!$R$14)^A45),9)))</f>
        <v>0.106095389</v>
      </c>
      <c r="G45" s="5">
        <f t="shared" si="4"/>
        <v>16.292211597000001</v>
      </c>
      <c r="H45" s="6"/>
    </row>
    <row r="46" spans="1:8" x14ac:dyDescent="0.2">
      <c r="A46" s="2">
        <f t="shared" si="1"/>
        <v>43</v>
      </c>
      <c r="B46" s="2">
        <f t="shared" si="2"/>
        <v>43</v>
      </c>
      <c r="C46" s="4">
        <f t="shared" si="3"/>
        <v>46480</v>
      </c>
      <c r="D46" s="2">
        <f t="shared" si="0"/>
        <v>4</v>
      </c>
      <c r="E46" s="2" t="str">
        <f>IF(ISERROR(MATCH(D46,'CrediAltoque (SI)'!$H$18:$H$19,0))=FALSE,"C",IF(ISERROR(MATCH(D46,'CrediAltoque (SI)'!$H$20:$H$21,0))=FALSE,"D",""))</f>
        <v/>
      </c>
      <c r="F46" s="5">
        <f>IF(E46="C",0,IF(E46 ="D",ROUND(1/((1+'CrediAltoque (SI)'!$R$14)^A46),9) * 2,ROUND(1/((1+'CrediAltoque (SI)'!$R$14)^A46),9)))</f>
        <v>0.10057703</v>
      </c>
      <c r="G46" s="5">
        <f t="shared" si="4"/>
        <v>16.392788627000002</v>
      </c>
      <c r="H46" s="6"/>
    </row>
    <row r="47" spans="1:8" x14ac:dyDescent="0.2">
      <c r="A47" s="2">
        <f t="shared" si="1"/>
        <v>44</v>
      </c>
      <c r="B47" s="2">
        <f t="shared" si="2"/>
        <v>44</v>
      </c>
      <c r="C47" s="4">
        <f t="shared" si="3"/>
        <v>46510</v>
      </c>
      <c r="D47" s="2">
        <f t="shared" si="0"/>
        <v>5</v>
      </c>
      <c r="E47" s="2" t="str">
        <f>IF(ISERROR(MATCH(D47,'CrediAltoque (SI)'!$H$18:$H$19,0))=FALSE,"C",IF(ISERROR(MATCH(D47,'CrediAltoque (SI)'!$H$20:$H$21,0))=FALSE,"D",""))</f>
        <v/>
      </c>
      <c r="F47" s="5">
        <f>IF(E47="C",0,IF(E47 ="D",ROUND(1/((1+'CrediAltoque (SI)'!$R$14)^A47),9) * 2,ROUND(1/((1+'CrediAltoque (SI)'!$R$14)^A47),9)))</f>
        <v>9.5345699000000006E-2</v>
      </c>
      <c r="G47" s="5">
        <f t="shared" si="4"/>
        <v>16.488134326000001</v>
      </c>
      <c r="H47" s="6"/>
    </row>
    <row r="48" spans="1:8" x14ac:dyDescent="0.2">
      <c r="A48" s="2">
        <f t="shared" si="1"/>
        <v>45</v>
      </c>
      <c r="B48" s="2">
        <f t="shared" si="2"/>
        <v>45</v>
      </c>
      <c r="C48" s="4">
        <f t="shared" si="3"/>
        <v>46541</v>
      </c>
      <c r="D48" s="2">
        <f t="shared" si="0"/>
        <v>6</v>
      </c>
      <c r="E48" s="2" t="str">
        <f>IF(ISERROR(MATCH(D48,'CrediAltoque (SI)'!$H$18:$H$19,0))=FALSE,"C",IF(ISERROR(MATCH(D48,'CrediAltoque (SI)'!$H$20:$H$21,0))=FALSE,"D",""))</f>
        <v/>
      </c>
      <c r="F48" s="5">
        <f>IF(E48="C",0,IF(E48 ="D",ROUND(1/((1+'CrediAltoque (SI)'!$R$14)^A48),9) * 2,ROUND(1/((1+'CrediAltoque (SI)'!$R$14)^A48),9)))</f>
        <v>9.0386464999999999E-2</v>
      </c>
      <c r="G48" s="5">
        <f t="shared" si="4"/>
        <v>16.578520791000003</v>
      </c>
      <c r="H48" s="6"/>
    </row>
    <row r="49" spans="1:8" x14ac:dyDescent="0.2">
      <c r="A49" s="2">
        <f t="shared" si="1"/>
        <v>46</v>
      </c>
      <c r="B49" s="2">
        <f t="shared" si="2"/>
        <v>46</v>
      </c>
      <c r="C49" s="4">
        <f t="shared" si="3"/>
        <v>46571</v>
      </c>
      <c r="D49" s="2">
        <f t="shared" si="0"/>
        <v>7</v>
      </c>
      <c r="E49" s="2" t="str">
        <f>IF(ISERROR(MATCH(D49,'CrediAltoque (SI)'!$H$18:$H$19,0))=FALSE,"C",IF(ISERROR(MATCH(D49,'CrediAltoque (SI)'!$H$20:$H$21,0))=FALSE,"D",""))</f>
        <v/>
      </c>
      <c r="F49" s="5">
        <f>IF(E49="C",0,IF(E49 ="D",ROUND(1/((1+'CrediAltoque (SI)'!$R$14)^A49),9) * 2,ROUND(1/((1+'CrediAltoque (SI)'!$R$14)^A49),9)))</f>
        <v>8.5685178000000001E-2</v>
      </c>
      <c r="G49" s="5">
        <f t="shared" si="4"/>
        <v>16.664205969000001</v>
      </c>
      <c r="H49" s="6"/>
    </row>
    <row r="50" spans="1:8" x14ac:dyDescent="0.2">
      <c r="A50" s="2">
        <f t="shared" si="1"/>
        <v>47</v>
      </c>
      <c r="B50" s="2">
        <f t="shared" si="2"/>
        <v>47</v>
      </c>
      <c r="C50" s="4">
        <f t="shared" si="3"/>
        <v>46602</v>
      </c>
      <c r="D50" s="2">
        <f t="shared" si="0"/>
        <v>8</v>
      </c>
      <c r="E50" s="2" t="str">
        <f>IF(ISERROR(MATCH(D50,'CrediAltoque (SI)'!$H$18:$H$19,0))=FALSE,"C",IF(ISERROR(MATCH(D50,'CrediAltoque (SI)'!$H$20:$H$21,0))=FALSE,"D",""))</f>
        <v/>
      </c>
      <c r="F50" s="5">
        <f>IF(E50="C",0,IF(E50 ="D",ROUND(1/((1+'CrediAltoque (SI)'!$R$14)^A50),9) * 2,ROUND(1/((1+'CrediAltoque (SI)'!$R$14)^A50),9)))</f>
        <v>8.1228418999999996E-2</v>
      </c>
      <c r="G50" s="5">
        <f t="shared" si="4"/>
        <v>16.745434388</v>
      </c>
      <c r="H50" s="6"/>
    </row>
    <row r="51" spans="1:8" x14ac:dyDescent="0.2">
      <c r="A51" s="2">
        <f t="shared" si="1"/>
        <v>48</v>
      </c>
      <c r="B51" s="2">
        <f t="shared" si="2"/>
        <v>48</v>
      </c>
      <c r="C51" s="4">
        <f t="shared" si="3"/>
        <v>46633</v>
      </c>
      <c r="D51" s="2">
        <f t="shared" si="0"/>
        <v>9</v>
      </c>
      <c r="E51" s="2" t="str">
        <f>IF(ISERROR(MATCH(D51,'CrediAltoque (SI)'!$H$18:$H$19,0))=FALSE,"C",IF(ISERROR(MATCH(D51,'CrediAltoque (SI)'!$H$20:$H$21,0))=FALSE,"D",""))</f>
        <v/>
      </c>
      <c r="F51" s="5">
        <f>IF(E51="C",0,IF(E51 ="D",ROUND(1/((1+'CrediAltoque (SI)'!$R$14)^A51),9) * 2,ROUND(1/((1+'CrediAltoque (SI)'!$R$14)^A51),9)))</f>
        <v>7.7003470000000004E-2</v>
      </c>
      <c r="G51" s="5">
        <f t="shared" si="4"/>
        <v>16.822437858000001</v>
      </c>
      <c r="H51" s="6"/>
    </row>
    <row r="52" spans="1:8" x14ac:dyDescent="0.2">
      <c r="A52" s="2">
        <f t="shared" si="1"/>
        <v>49</v>
      </c>
      <c r="B52" s="2">
        <f t="shared" si="2"/>
        <v>49</v>
      </c>
      <c r="C52" s="4">
        <f t="shared" si="3"/>
        <v>46663</v>
      </c>
      <c r="D52" s="2">
        <f t="shared" si="0"/>
        <v>10</v>
      </c>
      <c r="E52" s="2" t="str">
        <f>IF(ISERROR(MATCH(D52,'CrediAltoque (SI)'!$H$18:$H$19,0))=FALSE,"C",IF(ISERROR(MATCH(D52,'CrediAltoque (SI)'!$H$20:$H$21,0))=FALSE,"D",""))</f>
        <v/>
      </c>
      <c r="F52" s="5">
        <f>IF(E52="C",0,IF(E52 ="D",ROUND(1/((1+'CrediAltoque (SI)'!$R$14)^A52),9) * 2,ROUND(1/((1+'CrediAltoque (SI)'!$R$14)^A52),9)))</f>
        <v>7.2998275000000001E-2</v>
      </c>
      <c r="G52" s="5">
        <f t="shared" si="4"/>
        <v>16.895436133</v>
      </c>
      <c r="H52" s="6"/>
    </row>
    <row r="53" spans="1:8" x14ac:dyDescent="0.2">
      <c r="A53" s="2">
        <f t="shared" si="1"/>
        <v>50</v>
      </c>
      <c r="B53" s="2">
        <f t="shared" si="2"/>
        <v>50</v>
      </c>
      <c r="C53" s="4">
        <f t="shared" si="3"/>
        <v>46694</v>
      </c>
      <c r="D53" s="2">
        <f t="shared" si="0"/>
        <v>11</v>
      </c>
      <c r="E53" s="2" t="str">
        <f>IF(ISERROR(MATCH(D53,'CrediAltoque (SI)'!$H$18:$H$19,0))=FALSE,"C",IF(ISERROR(MATCH(D53,'CrediAltoque (SI)'!$H$20:$H$21,0))=FALSE,"D",""))</f>
        <v/>
      </c>
      <c r="F53" s="5">
        <f>IF(E53="C",0,IF(E53 ="D",ROUND(1/((1+'CrediAltoque (SI)'!$R$14)^A53),9) * 2,ROUND(1/((1+'CrediAltoque (SI)'!$R$14)^A53),9)))</f>
        <v>6.9201401999999995E-2</v>
      </c>
      <c r="G53" s="5">
        <f t="shared" si="4"/>
        <v>16.964637535000001</v>
      </c>
      <c r="H53" s="6"/>
    </row>
    <row r="54" spans="1:8" x14ac:dyDescent="0.2">
      <c r="A54" s="2">
        <f t="shared" si="1"/>
        <v>51</v>
      </c>
      <c r="B54" s="2">
        <f t="shared" si="2"/>
        <v>51</v>
      </c>
      <c r="C54" s="4">
        <f t="shared" si="3"/>
        <v>46724</v>
      </c>
      <c r="D54" s="2">
        <f t="shared" si="0"/>
        <v>12</v>
      </c>
      <c r="E54" s="2" t="str">
        <f>IF(ISERROR(MATCH(D54,'CrediAltoque (SI)'!$H$18:$H$19,0))=FALSE,"C",IF(ISERROR(MATCH(D54,'CrediAltoque (SI)'!$H$20:$H$21,0))=FALSE,"D",""))</f>
        <v/>
      </c>
      <c r="F54" s="5">
        <f>IF(E54="C",0,IF(E54 ="D",ROUND(1/((1+'CrediAltoque (SI)'!$R$14)^A54),9) * 2,ROUND(1/((1+'CrediAltoque (SI)'!$R$14)^A54),9)))</f>
        <v>6.5602016999999999E-2</v>
      </c>
      <c r="G54" s="5">
        <f t="shared" si="4"/>
        <v>17.030239552000001</v>
      </c>
      <c r="H54" s="6"/>
    </row>
    <row r="55" spans="1:8" x14ac:dyDescent="0.2">
      <c r="A55" s="2">
        <f t="shared" si="1"/>
        <v>52</v>
      </c>
      <c r="B55" s="2">
        <f t="shared" si="2"/>
        <v>52</v>
      </c>
      <c r="C55" s="4">
        <f t="shared" si="3"/>
        <v>46755</v>
      </c>
      <c r="D55" s="2">
        <f t="shared" si="0"/>
        <v>1</v>
      </c>
      <c r="E55" s="2" t="str">
        <f>IF(ISERROR(MATCH(D55,'CrediAltoque (SI)'!$H$18:$H$19,0))=FALSE,"C",IF(ISERROR(MATCH(D55,'CrediAltoque (SI)'!$H$20:$H$21,0))=FALSE,"D",""))</f>
        <v/>
      </c>
      <c r="F55" s="5">
        <f>IF(E55="C",0,IF(E55 ="D",ROUND(1/((1+'CrediAltoque (SI)'!$R$14)^A55),9) * 2,ROUND(1/((1+'CrediAltoque (SI)'!$R$14)^A55),9)))</f>
        <v>6.2189846999999999E-2</v>
      </c>
      <c r="G55" s="5">
        <f t="shared" si="4"/>
        <v>17.092429399</v>
      </c>
      <c r="H55" s="6"/>
    </row>
    <row r="56" spans="1:8" x14ac:dyDescent="0.2">
      <c r="A56" s="2">
        <f t="shared" si="1"/>
        <v>53</v>
      </c>
      <c r="B56" s="2">
        <f t="shared" si="2"/>
        <v>53</v>
      </c>
      <c r="C56" s="4">
        <f t="shared" si="3"/>
        <v>46786</v>
      </c>
      <c r="D56" s="2">
        <f t="shared" si="0"/>
        <v>2</v>
      </c>
      <c r="E56" s="2" t="str">
        <f>IF(ISERROR(MATCH(D56,'CrediAltoque (SI)'!$H$18:$H$19,0))=FALSE,"C",IF(ISERROR(MATCH(D56,'CrediAltoque (SI)'!$H$20:$H$21,0))=FALSE,"D",""))</f>
        <v/>
      </c>
      <c r="F56" s="5">
        <f>IF(E56="C",0,IF(E56 ="D",ROUND(1/((1+'CrediAltoque (SI)'!$R$14)^A56),9) * 2,ROUND(1/((1+'CrediAltoque (SI)'!$R$14)^A56),9)))</f>
        <v>5.8955155000000002E-2</v>
      </c>
      <c r="G56" s="5">
        <f t="shared" si="4"/>
        <v>17.151384554</v>
      </c>
      <c r="H56" s="6"/>
    </row>
    <row r="57" spans="1:8" x14ac:dyDescent="0.2">
      <c r="A57" s="2">
        <f t="shared" si="1"/>
        <v>54</v>
      </c>
      <c r="B57" s="2">
        <f t="shared" si="2"/>
        <v>54</v>
      </c>
      <c r="C57" s="4">
        <f t="shared" si="3"/>
        <v>46815</v>
      </c>
      <c r="D57" s="2">
        <f t="shared" si="0"/>
        <v>3</v>
      </c>
      <c r="E57" s="2" t="str">
        <f>IF(ISERROR(MATCH(D57,'CrediAltoque (SI)'!$H$18:$H$19,0))=FALSE,"C",IF(ISERROR(MATCH(D57,'CrediAltoque (SI)'!$H$20:$H$21,0))=FALSE,"D",""))</f>
        <v/>
      </c>
      <c r="F57" s="5">
        <f>IF(E57="C",0,IF(E57 ="D",ROUND(1/((1+'CrediAltoque (SI)'!$R$14)^A57),9) * 2,ROUND(1/((1+'CrediAltoque (SI)'!$R$14)^A57),9)))</f>
        <v>5.5888710000000001E-2</v>
      </c>
      <c r="G57" s="5">
        <f t="shared" si="4"/>
        <v>17.207273264000001</v>
      </c>
      <c r="H57" s="6"/>
    </row>
    <row r="58" spans="1:8" x14ac:dyDescent="0.2">
      <c r="A58" s="2">
        <f t="shared" si="1"/>
        <v>55</v>
      </c>
      <c r="B58" s="2">
        <f t="shared" si="2"/>
        <v>55</v>
      </c>
      <c r="C58" s="4">
        <f t="shared" si="3"/>
        <v>46846</v>
      </c>
      <c r="D58" s="2">
        <f t="shared" si="0"/>
        <v>4</v>
      </c>
      <c r="E58" s="2" t="str">
        <f>IF(ISERROR(MATCH(D58,'CrediAltoque (SI)'!$H$18:$H$19,0))=FALSE,"C",IF(ISERROR(MATCH(D58,'CrediAltoque (SI)'!$H$20:$H$21,0))=FALSE,"D",""))</f>
        <v/>
      </c>
      <c r="F58" s="5">
        <f>IF(E58="C",0,IF(E58 ="D",ROUND(1/((1+'CrediAltoque (SI)'!$R$14)^A58),9) * 2,ROUND(1/((1+'CrediAltoque (SI)'!$R$14)^A58),9)))</f>
        <v>5.2981760000000003E-2</v>
      </c>
      <c r="G58" s="5">
        <f t="shared" si="4"/>
        <v>17.260255024000003</v>
      </c>
      <c r="H58" s="6"/>
    </row>
    <row r="59" spans="1:8" x14ac:dyDescent="0.2">
      <c r="A59" s="2">
        <f t="shared" si="1"/>
        <v>56</v>
      </c>
      <c r="B59" s="2">
        <f t="shared" si="2"/>
        <v>56</v>
      </c>
      <c r="C59" s="4">
        <f t="shared" si="3"/>
        <v>46876</v>
      </c>
      <c r="D59" s="2">
        <f t="shared" si="0"/>
        <v>5</v>
      </c>
      <c r="E59" s="2" t="str">
        <f>IF(ISERROR(MATCH(D59,'CrediAltoque (SI)'!$H$18:$H$19,0))=FALSE,"C",IF(ISERROR(MATCH(D59,'CrediAltoque (SI)'!$H$20:$H$21,0))=FALSE,"D",""))</f>
        <v/>
      </c>
      <c r="F59" s="5">
        <f>IF(E59="C",0,IF(E59 ="D",ROUND(1/((1+'CrediAltoque (SI)'!$R$14)^A59),9) * 2,ROUND(1/((1+'CrediAltoque (SI)'!$R$14)^A59),9)))</f>
        <v>5.0226010000000001E-2</v>
      </c>
      <c r="G59" s="5">
        <f t="shared" si="4"/>
        <v>17.310481034000002</v>
      </c>
      <c r="H59" s="6"/>
    </row>
    <row r="60" spans="1:8" x14ac:dyDescent="0.2">
      <c r="A60" s="2">
        <f t="shared" si="1"/>
        <v>57</v>
      </c>
      <c r="B60" s="2">
        <f t="shared" si="2"/>
        <v>57</v>
      </c>
      <c r="C60" s="4">
        <f t="shared" si="3"/>
        <v>46907</v>
      </c>
      <c r="D60" s="2">
        <f t="shared" si="0"/>
        <v>6</v>
      </c>
      <c r="E60" s="2" t="str">
        <f>IF(ISERROR(MATCH(D60,'CrediAltoque (SI)'!$H$18:$H$19,0))=FALSE,"C",IF(ISERROR(MATCH(D60,'CrediAltoque (SI)'!$H$20:$H$21,0))=FALSE,"D",""))</f>
        <v/>
      </c>
      <c r="F60" s="5">
        <f>IF(E60="C",0,IF(E60 ="D",ROUND(1/((1+'CrediAltoque (SI)'!$R$14)^A60),9) * 2,ROUND(1/((1+'CrediAltoque (SI)'!$R$14)^A60),9)))</f>
        <v>4.7613595000000002E-2</v>
      </c>
      <c r="G60" s="5">
        <f t="shared" si="4"/>
        <v>17.358094629000004</v>
      </c>
      <c r="H60" s="6"/>
    </row>
    <row r="61" spans="1:8" x14ac:dyDescent="0.2">
      <c r="A61" s="2">
        <f t="shared" si="1"/>
        <v>58</v>
      </c>
      <c r="B61" s="2">
        <f t="shared" si="2"/>
        <v>58</v>
      </c>
      <c r="C61" s="4">
        <f t="shared" si="3"/>
        <v>46937</v>
      </c>
      <c r="D61" s="2">
        <f t="shared" si="0"/>
        <v>7</v>
      </c>
      <c r="E61" s="2" t="str">
        <f>IF(ISERROR(MATCH(D61,'CrediAltoque (SI)'!$H$18:$H$19,0))=FALSE,"C",IF(ISERROR(MATCH(D61,'CrediAltoque (SI)'!$H$20:$H$21,0))=FALSE,"D",""))</f>
        <v/>
      </c>
      <c r="F61" s="5">
        <f>IF(E61="C",0,IF(E61 ="D",ROUND(1/((1+'CrediAltoque (SI)'!$R$14)^A61),9) * 2,ROUND(1/((1+'CrediAltoque (SI)'!$R$14)^A61),9)))</f>
        <v>4.5137060999999999E-2</v>
      </c>
      <c r="G61" s="5">
        <f t="shared" si="4"/>
        <v>17.403231690000002</v>
      </c>
      <c r="H61" s="6"/>
    </row>
    <row r="62" spans="1:8" x14ac:dyDescent="0.2">
      <c r="A62" s="2">
        <f t="shared" si="1"/>
        <v>59</v>
      </c>
      <c r="B62" s="2">
        <f t="shared" si="2"/>
        <v>59</v>
      </c>
      <c r="C62" s="4">
        <f t="shared" si="3"/>
        <v>46968</v>
      </c>
      <c r="D62" s="2">
        <f t="shared" si="0"/>
        <v>8</v>
      </c>
      <c r="E62" s="2" t="str">
        <f>IF(ISERROR(MATCH(D62,'CrediAltoque (SI)'!$H$18:$H$19,0))=FALSE,"C",IF(ISERROR(MATCH(D62,'CrediAltoque (SI)'!$H$20:$H$21,0))=FALSE,"D",""))</f>
        <v/>
      </c>
      <c r="F62" s="5">
        <f>IF(E62="C",0,IF(E62 ="D",ROUND(1/((1+'CrediAltoque (SI)'!$R$14)^A62),9) * 2,ROUND(1/((1+'CrediAltoque (SI)'!$R$14)^A62),9)))</f>
        <v>4.2789339000000003E-2</v>
      </c>
      <c r="G62" s="5">
        <f t="shared" si="4"/>
        <v>17.446021029000001</v>
      </c>
      <c r="H62" s="6"/>
    </row>
    <row r="63" spans="1:8" x14ac:dyDescent="0.2">
      <c r="A63" s="2">
        <f t="shared" si="1"/>
        <v>60</v>
      </c>
      <c r="B63" s="2">
        <f t="shared" si="2"/>
        <v>60</v>
      </c>
      <c r="C63" s="4">
        <f t="shared" si="3"/>
        <v>46999</v>
      </c>
      <c r="D63" s="2">
        <f t="shared" si="0"/>
        <v>9</v>
      </c>
      <c r="E63" s="2" t="str">
        <f>IF(ISERROR(MATCH(D63,'CrediAltoque (SI)'!$H$18:$H$19,0))=FALSE,"C",IF(ISERROR(MATCH(D63,'CrediAltoque (SI)'!$H$20:$H$21,0))=FALSE,"D",""))</f>
        <v/>
      </c>
      <c r="F63" s="5">
        <f>IF(E63="C",0,IF(E63 ="D",ROUND(1/((1+'CrediAltoque (SI)'!$R$14)^A63),9) * 2,ROUND(1/((1+'CrediAltoque (SI)'!$R$14)^A63),9)))</f>
        <v>4.0563729E-2</v>
      </c>
      <c r="G63" s="5">
        <f t="shared" si="4"/>
        <v>17.486584757999999</v>
      </c>
      <c r="H63" s="6"/>
    </row>
    <row r="64" spans="1:8" x14ac:dyDescent="0.2">
      <c r="A64" s="2">
        <f t="shared" si="1"/>
        <v>61</v>
      </c>
      <c r="B64" s="2">
        <f t="shared" si="2"/>
        <v>61</v>
      </c>
      <c r="C64" s="4">
        <f t="shared" si="3"/>
        <v>47029</v>
      </c>
      <c r="D64" s="2">
        <f t="shared" si="0"/>
        <v>10</v>
      </c>
      <c r="E64" s="2" t="str">
        <f>IF(ISERROR(MATCH(D64,'CrediAltoque (SI)'!$H$18:$H$19,0))=FALSE,"C",IF(ISERROR(MATCH(D64,'CrediAltoque (SI)'!$H$20:$H$21,0))=FALSE,"D",""))</f>
        <v/>
      </c>
      <c r="F64" s="5">
        <f>IF(E64="C",0,IF(E64 ="D",ROUND(1/((1+'CrediAltoque (SI)'!$R$14)^A64),9) * 2,ROUND(1/((1+'CrediAltoque (SI)'!$R$14)^A64),9)))</f>
        <v>3.8453880000000003E-2</v>
      </c>
      <c r="G64" s="5">
        <f t="shared" si="4"/>
        <v>17.525038637999998</v>
      </c>
      <c r="H64" s="6"/>
    </row>
    <row r="65" spans="1:8" x14ac:dyDescent="0.2">
      <c r="A65" s="2">
        <f t="shared" si="1"/>
        <v>62</v>
      </c>
      <c r="B65" s="2">
        <f t="shared" si="2"/>
        <v>62</v>
      </c>
      <c r="C65" s="4">
        <f t="shared" si="3"/>
        <v>47060</v>
      </c>
      <c r="D65" s="2">
        <f t="shared" si="0"/>
        <v>11</v>
      </c>
      <c r="E65" s="2" t="str">
        <f>IF(ISERROR(MATCH(D65,'CrediAltoque (SI)'!$H$18:$H$19,0))=FALSE,"C",IF(ISERROR(MATCH(D65,'CrediAltoque (SI)'!$H$20:$H$21,0))=FALSE,"D",""))</f>
        <v/>
      </c>
      <c r="F65" s="5">
        <f>IF(E65="C",0,IF(E65 ="D",ROUND(1/((1+'CrediAltoque (SI)'!$R$14)^A65),9) * 2,ROUND(1/((1+'CrediAltoque (SI)'!$R$14)^A65),9)))</f>
        <v>3.6453772000000002E-2</v>
      </c>
      <c r="G65" s="5">
        <f t="shared" si="4"/>
        <v>17.56149241</v>
      </c>
      <c r="H65" s="6"/>
    </row>
    <row r="66" spans="1:8" x14ac:dyDescent="0.2">
      <c r="A66" s="2">
        <f t="shared" si="1"/>
        <v>63</v>
      </c>
      <c r="B66" s="2">
        <f t="shared" si="2"/>
        <v>63</v>
      </c>
      <c r="C66" s="4">
        <f t="shared" si="3"/>
        <v>47090</v>
      </c>
      <c r="D66" s="2">
        <f t="shared" si="0"/>
        <v>12</v>
      </c>
      <c r="E66" s="2" t="str">
        <f>IF(ISERROR(MATCH(D66,'CrediAltoque (SI)'!$H$18:$H$19,0))=FALSE,"C",IF(ISERROR(MATCH(D66,'CrediAltoque (SI)'!$H$20:$H$21,0))=FALSE,"D",""))</f>
        <v/>
      </c>
      <c r="F66" s="5">
        <f>IF(E66="C",0,IF(E66 ="D",ROUND(1/((1+'CrediAltoque (SI)'!$R$14)^A66),9) * 2,ROUND(1/((1+'CrediAltoque (SI)'!$R$14)^A66),9)))</f>
        <v>3.4557694999999999E-2</v>
      </c>
      <c r="G66" s="5">
        <f t="shared" si="4"/>
        <v>17.596050105</v>
      </c>
      <c r="H66" s="6"/>
    </row>
    <row r="67" spans="1:8" x14ac:dyDescent="0.2">
      <c r="A67" s="2">
        <f t="shared" si="1"/>
        <v>64</v>
      </c>
      <c r="B67" s="2">
        <f t="shared" si="2"/>
        <v>64</v>
      </c>
      <c r="C67" s="4">
        <f t="shared" si="3"/>
        <v>47121</v>
      </c>
      <c r="D67" s="2">
        <f t="shared" si="0"/>
        <v>1</v>
      </c>
      <c r="E67" s="2" t="str">
        <f>IF(ISERROR(MATCH(D67,'CrediAltoque (SI)'!$H$18:$H$19,0))=FALSE,"C",IF(ISERROR(MATCH(D67,'CrediAltoque (SI)'!$H$20:$H$21,0))=FALSE,"D",""))</f>
        <v/>
      </c>
      <c r="F67" s="5">
        <f>IF(E67="C",0,IF(E67 ="D",ROUND(1/((1+'CrediAltoque (SI)'!$R$14)^A67),9) * 2,ROUND(1/((1+'CrediAltoque (SI)'!$R$14)^A67),9)))</f>
        <v>3.2760238999999997E-2</v>
      </c>
      <c r="G67" s="5">
        <f t="shared" si="4"/>
        <v>17.628810344000001</v>
      </c>
      <c r="H67" s="6"/>
    </row>
    <row r="68" spans="1:8" x14ac:dyDescent="0.2">
      <c r="A68" s="2">
        <f t="shared" si="1"/>
        <v>65</v>
      </c>
      <c r="B68" s="2">
        <f t="shared" si="2"/>
        <v>65</v>
      </c>
      <c r="C68" s="4">
        <f t="shared" si="3"/>
        <v>47152</v>
      </c>
      <c r="D68" s="2">
        <f t="shared" ref="D68:D131" si="5">MONTH(C68)</f>
        <v>2</v>
      </c>
      <c r="E68" s="2" t="str">
        <f>IF(ISERROR(MATCH(D68,'CrediAltoque (SI)'!$H$18:$H$19,0))=FALSE,"C",IF(ISERROR(MATCH(D68,'CrediAltoque (SI)'!$H$20:$H$21,0))=FALSE,"D",""))</f>
        <v/>
      </c>
      <c r="F68" s="5">
        <f>IF(E68="C",0,IF(E68 ="D",ROUND(1/((1+'CrediAltoque (SI)'!$R$14)^A68),9) * 2,ROUND(1/((1+'CrediAltoque (SI)'!$R$14)^A68),9)))</f>
        <v>3.1056275000000001E-2</v>
      </c>
      <c r="G68" s="5">
        <f t="shared" si="4"/>
        <v>17.659866619000002</v>
      </c>
      <c r="H68" s="6"/>
    </row>
    <row r="69" spans="1:8" x14ac:dyDescent="0.2">
      <c r="A69" s="2">
        <f t="shared" ref="A69:A132" si="6">A68+1</f>
        <v>66</v>
      </c>
      <c r="B69" s="2">
        <f t="shared" ref="B69:B132" si="7">IF(E69&lt;&gt;"C",IF(ISERROR(1+B68)=TRUE,1,1+B68),IF(ISNUMBER(B68),B68,1))</f>
        <v>66</v>
      </c>
      <c r="C69" s="4">
        <f t="shared" ref="C69:C132" si="8">DATE(YEAR(C68) + 1/12,MONTH(C68)+1,DAY(C68))</f>
        <v>47180</v>
      </c>
      <c r="D69" s="2">
        <f t="shared" si="5"/>
        <v>3</v>
      </c>
      <c r="E69" s="2" t="str">
        <f>IF(ISERROR(MATCH(D69,'CrediAltoque (SI)'!$H$18:$H$19,0))=FALSE,"C",IF(ISERROR(MATCH(D69,'CrediAltoque (SI)'!$H$20:$H$21,0))=FALSE,"D",""))</f>
        <v/>
      </c>
      <c r="F69" s="5">
        <f>IF(E69="C",0,IF(E69 ="D",ROUND(1/((1+'CrediAltoque (SI)'!$R$14)^A69),9) * 2,ROUND(1/((1+'CrediAltoque (SI)'!$R$14)^A69),9)))</f>
        <v>2.9440938999999999E-2</v>
      </c>
      <c r="G69" s="5">
        <f t="shared" si="4"/>
        <v>17.689307558000003</v>
      </c>
      <c r="H69" s="6"/>
    </row>
    <row r="70" spans="1:8" x14ac:dyDescent="0.2">
      <c r="A70" s="2">
        <f t="shared" si="6"/>
        <v>67</v>
      </c>
      <c r="B70" s="2">
        <f t="shared" si="7"/>
        <v>67</v>
      </c>
      <c r="C70" s="4">
        <f t="shared" si="8"/>
        <v>47211</v>
      </c>
      <c r="D70" s="2">
        <f t="shared" si="5"/>
        <v>4</v>
      </c>
      <c r="E70" s="2" t="str">
        <f>IF(ISERROR(MATCH(D70,'CrediAltoque (SI)'!$H$18:$H$19,0))=FALSE,"C",IF(ISERROR(MATCH(D70,'CrediAltoque (SI)'!$H$20:$H$21,0))=FALSE,"D",""))</f>
        <v/>
      </c>
      <c r="F70" s="5">
        <f>IF(E70="C",0,IF(E70 ="D",ROUND(1/((1+'CrediAltoque (SI)'!$R$14)^A70),9) * 2,ROUND(1/((1+'CrediAltoque (SI)'!$R$14)^A70),9)))</f>
        <v>2.7909621999999999E-2</v>
      </c>
      <c r="G70" s="5">
        <f t="shared" ref="G70:G133" si="9">G69+ROUND(F70,9)</f>
        <v>17.717217180000002</v>
      </c>
      <c r="H70" s="6"/>
    </row>
    <row r="71" spans="1:8" x14ac:dyDescent="0.2">
      <c r="A71" s="2">
        <f t="shared" si="6"/>
        <v>68</v>
      </c>
      <c r="B71" s="2">
        <f t="shared" si="7"/>
        <v>68</v>
      </c>
      <c r="C71" s="4">
        <f t="shared" si="8"/>
        <v>47241</v>
      </c>
      <c r="D71" s="2">
        <f t="shared" si="5"/>
        <v>5</v>
      </c>
      <c r="E71" s="2" t="str">
        <f>IF(ISERROR(MATCH(D71,'CrediAltoque (SI)'!$H$18:$H$19,0))=FALSE,"C",IF(ISERROR(MATCH(D71,'CrediAltoque (SI)'!$H$20:$H$21,0))=FALSE,"D",""))</f>
        <v/>
      </c>
      <c r="F71" s="5">
        <f>IF(E71="C",0,IF(E71 ="D",ROUND(1/((1+'CrediAltoque (SI)'!$R$14)^A71),9) * 2,ROUND(1/((1+'CrediAltoque (SI)'!$R$14)^A71),9)))</f>
        <v>2.6457953999999999E-2</v>
      </c>
      <c r="G71" s="5">
        <f t="shared" si="9"/>
        <v>17.743675134000004</v>
      </c>
      <c r="H71" s="6"/>
    </row>
    <row r="72" spans="1:8" x14ac:dyDescent="0.2">
      <c r="A72" s="2">
        <f t="shared" si="6"/>
        <v>69</v>
      </c>
      <c r="B72" s="2">
        <f t="shared" si="7"/>
        <v>69</v>
      </c>
      <c r="C72" s="4">
        <f t="shared" si="8"/>
        <v>47272</v>
      </c>
      <c r="D72" s="2">
        <f t="shared" si="5"/>
        <v>6</v>
      </c>
      <c r="E72" s="2" t="str">
        <f>IF(ISERROR(MATCH(D72,'CrediAltoque (SI)'!$H$18:$H$19,0))=FALSE,"C",IF(ISERROR(MATCH(D72,'CrediAltoque (SI)'!$H$20:$H$21,0))=FALSE,"D",""))</f>
        <v/>
      </c>
      <c r="F72" s="5">
        <f>IF(E72="C",0,IF(E72 ="D",ROUND(1/((1+'CrediAltoque (SI)'!$R$14)^A72),9) * 2,ROUND(1/((1+'CrediAltoque (SI)'!$R$14)^A72),9)))</f>
        <v>2.5081790999999999E-2</v>
      </c>
      <c r="G72" s="5">
        <f t="shared" si="9"/>
        <v>17.768756925000005</v>
      </c>
      <c r="H72" s="6"/>
    </row>
    <row r="73" spans="1:8" x14ac:dyDescent="0.2">
      <c r="A73" s="2">
        <f t="shared" si="6"/>
        <v>70</v>
      </c>
      <c r="B73" s="2">
        <f t="shared" si="7"/>
        <v>70</v>
      </c>
      <c r="C73" s="4">
        <f t="shared" si="8"/>
        <v>47302</v>
      </c>
      <c r="D73" s="2">
        <f t="shared" si="5"/>
        <v>7</v>
      </c>
      <c r="E73" s="2" t="str">
        <f>IF(ISERROR(MATCH(D73,'CrediAltoque (SI)'!$H$18:$H$19,0))=FALSE,"C",IF(ISERROR(MATCH(D73,'CrediAltoque (SI)'!$H$20:$H$21,0))=FALSE,"D",""))</f>
        <v/>
      </c>
      <c r="F73" s="5">
        <f>IF(E73="C",0,IF(E73 ="D",ROUND(1/((1+'CrediAltoque (SI)'!$R$14)^A73),9) * 2,ROUND(1/((1+'CrediAltoque (SI)'!$R$14)^A73),9)))</f>
        <v>2.3777208000000001E-2</v>
      </c>
      <c r="G73" s="5">
        <f t="shared" si="9"/>
        <v>17.792534133000004</v>
      </c>
      <c r="H73" s="6"/>
    </row>
    <row r="74" spans="1:8" x14ac:dyDescent="0.2">
      <c r="A74" s="2">
        <f t="shared" si="6"/>
        <v>71</v>
      </c>
      <c r="B74" s="2">
        <f t="shared" si="7"/>
        <v>71</v>
      </c>
      <c r="C74" s="4">
        <f t="shared" si="8"/>
        <v>47333</v>
      </c>
      <c r="D74" s="2">
        <f t="shared" si="5"/>
        <v>8</v>
      </c>
      <c r="E74" s="2" t="str">
        <f>IF(ISERROR(MATCH(D74,'CrediAltoque (SI)'!$H$18:$H$19,0))=FALSE,"C",IF(ISERROR(MATCH(D74,'CrediAltoque (SI)'!$H$20:$H$21,0))=FALSE,"D",""))</f>
        <v/>
      </c>
      <c r="F74" s="5">
        <f>IF(E74="C",0,IF(E74 ="D",ROUND(1/((1+'CrediAltoque (SI)'!$R$14)^A74),9) * 2,ROUND(1/((1+'CrediAltoque (SI)'!$R$14)^A74),9)))</f>
        <v>2.2540478999999999E-2</v>
      </c>
      <c r="G74" s="5">
        <f t="shared" si="9"/>
        <v>17.815074612000004</v>
      </c>
      <c r="H74" s="6"/>
    </row>
    <row r="75" spans="1:8" x14ac:dyDescent="0.2">
      <c r="A75" s="2">
        <f t="shared" si="6"/>
        <v>72</v>
      </c>
      <c r="B75" s="2">
        <f t="shared" si="7"/>
        <v>72</v>
      </c>
      <c r="C75" s="4">
        <f t="shared" si="8"/>
        <v>47364</v>
      </c>
      <c r="D75" s="2">
        <f t="shared" si="5"/>
        <v>9</v>
      </c>
      <c r="E75" s="2" t="str">
        <f>IF(ISERROR(MATCH(D75,'CrediAltoque (SI)'!$H$18:$H$19,0))=FALSE,"C",IF(ISERROR(MATCH(D75,'CrediAltoque (SI)'!$H$20:$H$21,0))=FALSE,"D",""))</f>
        <v/>
      </c>
      <c r="F75" s="5">
        <f>IF(E75="C",0,IF(E75 ="D",ROUND(1/((1+'CrediAltoque (SI)'!$R$14)^A75),9) * 2,ROUND(1/((1+'CrediAltoque (SI)'!$R$14)^A75),9)))</f>
        <v>2.1368076999999999E-2</v>
      </c>
      <c r="G75" s="5">
        <f t="shared" si="9"/>
        <v>17.836442689000005</v>
      </c>
      <c r="H75" s="6"/>
    </row>
    <row r="76" spans="1:8" x14ac:dyDescent="0.2">
      <c r="A76" s="2">
        <f t="shared" si="6"/>
        <v>73</v>
      </c>
      <c r="B76" s="2">
        <f t="shared" si="7"/>
        <v>73</v>
      </c>
      <c r="C76" s="4">
        <f t="shared" si="8"/>
        <v>47394</v>
      </c>
      <c r="D76" s="2">
        <f t="shared" si="5"/>
        <v>10</v>
      </c>
      <c r="E76" s="2" t="str">
        <f>IF(ISERROR(MATCH(D76,'CrediAltoque (SI)'!$H$18:$H$19,0))=FALSE,"C",IF(ISERROR(MATCH(D76,'CrediAltoque (SI)'!$H$20:$H$21,0))=FALSE,"D",""))</f>
        <v/>
      </c>
      <c r="F76" s="5">
        <f>IF(E76="C",0,IF(E76 ="D",ROUND(1/((1+'CrediAltoque (SI)'!$R$14)^A76),9) * 2,ROUND(1/((1+'CrediAltoque (SI)'!$R$14)^A76),9)))</f>
        <v>2.0256656000000001E-2</v>
      </c>
      <c r="G76" s="5">
        <f t="shared" si="9"/>
        <v>17.856699345000006</v>
      </c>
      <c r="H76" s="6"/>
    </row>
    <row r="77" spans="1:8" x14ac:dyDescent="0.2">
      <c r="A77" s="2">
        <f t="shared" si="6"/>
        <v>74</v>
      </c>
      <c r="B77" s="2">
        <f t="shared" si="7"/>
        <v>74</v>
      </c>
      <c r="C77" s="4">
        <f t="shared" si="8"/>
        <v>47425</v>
      </c>
      <c r="D77" s="2">
        <f t="shared" si="5"/>
        <v>11</v>
      </c>
      <c r="E77" s="2" t="str">
        <f>IF(ISERROR(MATCH(D77,'CrediAltoque (SI)'!$H$18:$H$19,0))=FALSE,"C",IF(ISERROR(MATCH(D77,'CrediAltoque (SI)'!$H$20:$H$21,0))=FALSE,"D",""))</f>
        <v/>
      </c>
      <c r="F77" s="5">
        <f>IF(E77="C",0,IF(E77 ="D",ROUND(1/((1+'CrediAltoque (SI)'!$R$14)^A77),9) * 2,ROUND(1/((1+'CrediAltoque (SI)'!$R$14)^A77),9)))</f>
        <v>1.9203042E-2</v>
      </c>
      <c r="G77" s="5">
        <f t="shared" si="9"/>
        <v>17.875902387000007</v>
      </c>
      <c r="H77" s="6"/>
    </row>
    <row r="78" spans="1:8" x14ac:dyDescent="0.2">
      <c r="A78" s="2">
        <f t="shared" si="6"/>
        <v>75</v>
      </c>
      <c r="B78" s="2">
        <f t="shared" si="7"/>
        <v>75</v>
      </c>
      <c r="C78" s="4">
        <f t="shared" si="8"/>
        <v>47455</v>
      </c>
      <c r="D78" s="2">
        <f t="shared" si="5"/>
        <v>12</v>
      </c>
      <c r="E78" s="2" t="str">
        <f>IF(ISERROR(MATCH(D78,'CrediAltoque (SI)'!$H$18:$H$19,0))=FALSE,"C",IF(ISERROR(MATCH(D78,'CrediAltoque (SI)'!$H$20:$H$21,0))=FALSE,"D",""))</f>
        <v/>
      </c>
      <c r="F78" s="5">
        <f>IF(E78="C",0,IF(E78 ="D",ROUND(1/((1+'CrediAltoque (SI)'!$R$14)^A78),9) * 2,ROUND(1/((1+'CrediAltoque (SI)'!$R$14)^A78),9)))</f>
        <v>1.8204231000000001E-2</v>
      </c>
      <c r="G78" s="5">
        <f t="shared" si="9"/>
        <v>17.894106618000006</v>
      </c>
      <c r="H78" s="6"/>
    </row>
    <row r="79" spans="1:8" x14ac:dyDescent="0.2">
      <c r="A79" s="2">
        <f t="shared" si="6"/>
        <v>76</v>
      </c>
      <c r="B79" s="2">
        <f t="shared" si="7"/>
        <v>76</v>
      </c>
      <c r="C79" s="4">
        <f t="shared" si="8"/>
        <v>47486</v>
      </c>
      <c r="D79" s="2">
        <f t="shared" si="5"/>
        <v>1</v>
      </c>
      <c r="E79" s="2" t="str">
        <f>IF(ISERROR(MATCH(D79,'CrediAltoque (SI)'!$H$18:$H$19,0))=FALSE,"C",IF(ISERROR(MATCH(D79,'CrediAltoque (SI)'!$H$20:$H$21,0))=FALSE,"D",""))</f>
        <v/>
      </c>
      <c r="F79" s="5">
        <f>IF(E79="C",0,IF(E79 ="D",ROUND(1/((1+'CrediAltoque (SI)'!$R$14)^A79),9) * 2,ROUND(1/((1+'CrediAltoque (SI)'!$R$14)^A79),9)))</f>
        <v>1.7257371000000001E-2</v>
      </c>
      <c r="G79" s="5">
        <f t="shared" si="9"/>
        <v>17.911363989000005</v>
      </c>
      <c r="H79" s="6"/>
    </row>
    <row r="80" spans="1:8" x14ac:dyDescent="0.2">
      <c r="A80" s="2">
        <f t="shared" si="6"/>
        <v>77</v>
      </c>
      <c r="B80" s="2">
        <f t="shared" si="7"/>
        <v>77</v>
      </c>
      <c r="C80" s="4">
        <f t="shared" si="8"/>
        <v>47517</v>
      </c>
      <c r="D80" s="2">
        <f t="shared" si="5"/>
        <v>2</v>
      </c>
      <c r="E80" s="2" t="str">
        <f>IF(ISERROR(MATCH(D80,'CrediAltoque (SI)'!$H$18:$H$19,0))=FALSE,"C",IF(ISERROR(MATCH(D80,'CrediAltoque (SI)'!$H$20:$H$21,0))=FALSE,"D",""))</f>
        <v/>
      </c>
      <c r="F80" s="5">
        <f>IF(E80="C",0,IF(E80 ="D",ROUND(1/((1+'CrediAltoque (SI)'!$R$14)^A80),9) * 2,ROUND(1/((1+'CrediAltoque (SI)'!$R$14)^A80),9)))</f>
        <v>1.6359760000000001E-2</v>
      </c>
      <c r="G80" s="5">
        <f t="shared" si="9"/>
        <v>17.927723749000005</v>
      </c>
      <c r="H80" s="6"/>
    </row>
    <row r="81" spans="1:8" x14ac:dyDescent="0.2">
      <c r="A81" s="2">
        <f t="shared" si="6"/>
        <v>78</v>
      </c>
      <c r="B81" s="2">
        <f t="shared" si="7"/>
        <v>78</v>
      </c>
      <c r="C81" s="4">
        <f t="shared" si="8"/>
        <v>47545</v>
      </c>
      <c r="D81" s="2">
        <f t="shared" si="5"/>
        <v>3</v>
      </c>
      <c r="E81" s="2" t="str">
        <f>IF(ISERROR(MATCH(D81,'CrediAltoque (SI)'!$H$18:$H$19,0))=FALSE,"C",IF(ISERROR(MATCH(D81,'CrediAltoque (SI)'!$H$20:$H$21,0))=FALSE,"D",""))</f>
        <v/>
      </c>
      <c r="F81" s="5">
        <f>IF(E81="C",0,IF(E81 ="D",ROUND(1/((1+'CrediAltoque (SI)'!$R$14)^A81),9) * 2,ROUND(1/((1+'CrediAltoque (SI)'!$R$14)^A81),9)))</f>
        <v>1.5508836999999999E-2</v>
      </c>
      <c r="G81" s="5">
        <f t="shared" si="9"/>
        <v>17.943232586000004</v>
      </c>
      <c r="H81" s="6"/>
    </row>
    <row r="82" spans="1:8" x14ac:dyDescent="0.2">
      <c r="A82" s="2">
        <f t="shared" si="6"/>
        <v>79</v>
      </c>
      <c r="B82" s="2">
        <f t="shared" si="7"/>
        <v>79</v>
      </c>
      <c r="C82" s="4">
        <f t="shared" si="8"/>
        <v>47576</v>
      </c>
      <c r="D82" s="2">
        <f t="shared" si="5"/>
        <v>4</v>
      </c>
      <c r="E82" s="2" t="str">
        <f>IF(ISERROR(MATCH(D82,'CrediAltoque (SI)'!$H$18:$H$19,0))=FALSE,"C",IF(ISERROR(MATCH(D82,'CrediAltoque (SI)'!$H$20:$H$21,0))=FALSE,"D",""))</f>
        <v/>
      </c>
      <c r="F82" s="5">
        <f>IF(E82="C",0,IF(E82 ="D",ROUND(1/((1+'CrediAltoque (SI)'!$R$14)^A82),9) * 2,ROUND(1/((1+'CrediAltoque (SI)'!$R$14)^A82),9)))</f>
        <v>1.4702173000000001E-2</v>
      </c>
      <c r="G82" s="5">
        <f t="shared" si="9"/>
        <v>17.957934759000004</v>
      </c>
      <c r="H82" s="6"/>
    </row>
    <row r="83" spans="1:8" x14ac:dyDescent="0.2">
      <c r="A83" s="2">
        <f t="shared" si="6"/>
        <v>80</v>
      </c>
      <c r="B83" s="2">
        <f t="shared" si="7"/>
        <v>80</v>
      </c>
      <c r="C83" s="4">
        <f t="shared" si="8"/>
        <v>47606</v>
      </c>
      <c r="D83" s="2">
        <f t="shared" si="5"/>
        <v>5</v>
      </c>
      <c r="E83" s="2" t="str">
        <f>IF(ISERROR(MATCH(D83,'CrediAltoque (SI)'!$H$18:$H$19,0))=FALSE,"C",IF(ISERROR(MATCH(D83,'CrediAltoque (SI)'!$H$20:$H$21,0))=FALSE,"D",""))</f>
        <v/>
      </c>
      <c r="F83" s="5">
        <f>IF(E83="C",0,IF(E83 ="D",ROUND(1/((1+'CrediAltoque (SI)'!$R$14)^A83),9) * 2,ROUND(1/((1+'CrediAltoque (SI)'!$R$14)^A83),9)))</f>
        <v>1.3937466000000001E-2</v>
      </c>
      <c r="G83" s="5">
        <f t="shared" si="9"/>
        <v>17.971872225000006</v>
      </c>
      <c r="H83" s="6"/>
    </row>
    <row r="84" spans="1:8" x14ac:dyDescent="0.2">
      <c r="A84" s="2">
        <f t="shared" si="6"/>
        <v>81</v>
      </c>
      <c r="B84" s="2">
        <f t="shared" si="7"/>
        <v>81</v>
      </c>
      <c r="C84" s="4">
        <f t="shared" si="8"/>
        <v>47637</v>
      </c>
      <c r="D84" s="2">
        <f t="shared" si="5"/>
        <v>6</v>
      </c>
      <c r="E84" s="2" t="str">
        <f>IF(ISERROR(MATCH(D84,'CrediAltoque (SI)'!$H$18:$H$19,0))=FALSE,"C",IF(ISERROR(MATCH(D84,'CrediAltoque (SI)'!$H$20:$H$21,0))=FALSE,"D",""))</f>
        <v/>
      </c>
      <c r="F84" s="5">
        <f>IF(E84="C",0,IF(E84 ="D",ROUND(1/((1+'CrediAltoque (SI)'!$R$14)^A84),9) * 2,ROUND(1/((1+'CrediAltoque (SI)'!$R$14)^A84),9)))</f>
        <v>1.3212534E-2</v>
      </c>
      <c r="G84" s="5">
        <f t="shared" si="9"/>
        <v>17.985084759000006</v>
      </c>
      <c r="H84" s="6"/>
    </row>
    <row r="85" spans="1:8" x14ac:dyDescent="0.2">
      <c r="A85" s="2">
        <f t="shared" si="6"/>
        <v>82</v>
      </c>
      <c r="B85" s="2">
        <f t="shared" si="7"/>
        <v>82</v>
      </c>
      <c r="C85" s="4">
        <f t="shared" si="8"/>
        <v>47667</v>
      </c>
      <c r="D85" s="2">
        <f t="shared" si="5"/>
        <v>7</v>
      </c>
      <c r="E85" s="2" t="str">
        <f>IF(ISERROR(MATCH(D85,'CrediAltoque (SI)'!$H$18:$H$19,0))=FALSE,"C",IF(ISERROR(MATCH(D85,'CrediAltoque (SI)'!$H$20:$H$21,0))=FALSE,"D",""))</f>
        <v/>
      </c>
      <c r="F85" s="5">
        <f>IF(E85="C",0,IF(E85 ="D",ROUND(1/((1+'CrediAltoque (SI)'!$R$14)^A85),9) * 2,ROUND(1/((1+'CrediAltoque (SI)'!$R$14)^A85),9)))</f>
        <v>1.2525308000000001E-2</v>
      </c>
      <c r="G85" s="5">
        <f t="shared" si="9"/>
        <v>17.997610067000007</v>
      </c>
      <c r="H85" s="6"/>
    </row>
    <row r="86" spans="1:8" x14ac:dyDescent="0.2">
      <c r="A86" s="2">
        <f t="shared" si="6"/>
        <v>83</v>
      </c>
      <c r="B86" s="2">
        <f t="shared" si="7"/>
        <v>83</v>
      </c>
      <c r="C86" s="4">
        <f t="shared" si="8"/>
        <v>47698</v>
      </c>
      <c r="D86" s="2">
        <f t="shared" si="5"/>
        <v>8</v>
      </c>
      <c r="E86" s="2" t="str">
        <f>IF(ISERROR(MATCH(D86,'CrediAltoque (SI)'!$H$18:$H$19,0))=FALSE,"C",IF(ISERROR(MATCH(D86,'CrediAltoque (SI)'!$H$20:$H$21,0))=FALSE,"D",""))</f>
        <v/>
      </c>
      <c r="F86" s="5">
        <f>IF(E86="C",0,IF(E86 ="D",ROUND(1/((1+'CrediAltoque (SI)'!$R$14)^A86),9) * 2,ROUND(1/((1+'CrediAltoque (SI)'!$R$14)^A86),9)))</f>
        <v>1.1873827E-2</v>
      </c>
      <c r="G86" s="5">
        <f t="shared" si="9"/>
        <v>18.009483894000006</v>
      </c>
      <c r="H86" s="6"/>
    </row>
    <row r="87" spans="1:8" x14ac:dyDescent="0.2">
      <c r="A87" s="2">
        <f t="shared" si="6"/>
        <v>84</v>
      </c>
      <c r="B87" s="2">
        <f t="shared" si="7"/>
        <v>84</v>
      </c>
      <c r="C87" s="4">
        <f t="shared" si="8"/>
        <v>47729</v>
      </c>
      <c r="D87" s="2">
        <f t="shared" si="5"/>
        <v>9</v>
      </c>
      <c r="E87" s="2" t="str">
        <f>IF(ISERROR(MATCH(D87,'CrediAltoque (SI)'!$H$18:$H$19,0))=FALSE,"C",IF(ISERROR(MATCH(D87,'CrediAltoque (SI)'!$H$20:$H$21,0))=FALSE,"D",""))</f>
        <v/>
      </c>
      <c r="F87" s="5">
        <f>IF(E87="C",0,IF(E87 ="D",ROUND(1/((1+'CrediAltoque (SI)'!$R$14)^A87),9) * 2,ROUND(1/((1+'CrediAltoque (SI)'!$R$14)^A87),9)))</f>
        <v>1.1256232E-2</v>
      </c>
      <c r="G87" s="5">
        <f t="shared" si="9"/>
        <v>18.020740126000007</v>
      </c>
      <c r="H87" s="6"/>
    </row>
    <row r="88" spans="1:8" x14ac:dyDescent="0.2">
      <c r="A88" s="2">
        <f t="shared" si="6"/>
        <v>85</v>
      </c>
      <c r="B88" s="2">
        <f t="shared" si="7"/>
        <v>85</v>
      </c>
      <c r="C88" s="4">
        <f t="shared" si="8"/>
        <v>47759</v>
      </c>
      <c r="D88" s="2">
        <f t="shared" si="5"/>
        <v>10</v>
      </c>
      <c r="E88" s="2" t="str">
        <f>IF(ISERROR(MATCH(D88,'CrediAltoque (SI)'!$H$18:$H$19,0))=FALSE,"C",IF(ISERROR(MATCH(D88,'CrediAltoque (SI)'!$H$20:$H$21,0))=FALSE,"D",""))</f>
        <v/>
      </c>
      <c r="F88" s="5">
        <f>IF(E88="C",0,IF(E88 ="D",ROUND(1/((1+'CrediAltoque (SI)'!$R$14)^A88),9) * 2,ROUND(1/((1+'CrediAltoque (SI)'!$R$14)^A88),9)))</f>
        <v>1.0670759E-2</v>
      </c>
      <c r="G88" s="5">
        <f t="shared" si="9"/>
        <v>18.031410885000007</v>
      </c>
      <c r="H88" s="6"/>
    </row>
    <row r="89" spans="1:8" x14ac:dyDescent="0.2">
      <c r="A89" s="2">
        <f t="shared" si="6"/>
        <v>86</v>
      </c>
      <c r="B89" s="2">
        <f t="shared" si="7"/>
        <v>86</v>
      </c>
      <c r="C89" s="4">
        <f t="shared" si="8"/>
        <v>47790</v>
      </c>
      <c r="D89" s="2">
        <f t="shared" si="5"/>
        <v>11</v>
      </c>
      <c r="E89" s="2" t="str">
        <f>IF(ISERROR(MATCH(D89,'CrediAltoque (SI)'!$H$18:$H$19,0))=FALSE,"C",IF(ISERROR(MATCH(D89,'CrediAltoque (SI)'!$H$20:$H$21,0))=FALSE,"D",""))</f>
        <v/>
      </c>
      <c r="F89" s="5">
        <f>IF(E89="C",0,IF(E89 ="D",ROUND(1/((1+'CrediAltoque (SI)'!$R$14)^A89),9) * 2,ROUND(1/((1+'CrediAltoque (SI)'!$R$14)^A89),9)))</f>
        <v>1.0115739E-2</v>
      </c>
      <c r="G89" s="5">
        <f t="shared" si="9"/>
        <v>18.041526624000007</v>
      </c>
      <c r="H89" s="6"/>
    </row>
    <row r="90" spans="1:8" x14ac:dyDescent="0.2">
      <c r="A90" s="2">
        <f t="shared" si="6"/>
        <v>87</v>
      </c>
      <c r="B90" s="2">
        <f t="shared" si="7"/>
        <v>87</v>
      </c>
      <c r="C90" s="4">
        <f t="shared" si="8"/>
        <v>47820</v>
      </c>
      <c r="D90" s="2">
        <f t="shared" si="5"/>
        <v>12</v>
      </c>
      <c r="E90" s="2" t="str">
        <f>IF(ISERROR(MATCH(D90,'CrediAltoque (SI)'!$H$18:$H$19,0))=FALSE,"C",IF(ISERROR(MATCH(D90,'CrediAltoque (SI)'!$H$20:$H$21,0))=FALSE,"D",""))</f>
        <v/>
      </c>
      <c r="F90" s="5">
        <f>IF(E90="C",0,IF(E90 ="D",ROUND(1/((1+'CrediAltoque (SI)'!$R$14)^A90),9) * 2,ROUND(1/((1+'CrediAltoque (SI)'!$R$14)^A90),9)))</f>
        <v>9.5895870000000001E-3</v>
      </c>
      <c r="G90" s="5">
        <f t="shared" si="9"/>
        <v>18.051116211000007</v>
      </c>
      <c r="H90" s="6"/>
    </row>
    <row r="91" spans="1:8" x14ac:dyDescent="0.2">
      <c r="A91" s="2">
        <f t="shared" si="6"/>
        <v>88</v>
      </c>
      <c r="B91" s="2">
        <f t="shared" si="7"/>
        <v>88</v>
      </c>
      <c r="C91" s="4">
        <f t="shared" si="8"/>
        <v>47851</v>
      </c>
      <c r="D91" s="2">
        <f t="shared" si="5"/>
        <v>1</v>
      </c>
      <c r="E91" s="2" t="str">
        <f>IF(ISERROR(MATCH(D91,'CrediAltoque (SI)'!$H$18:$H$19,0))=FALSE,"C",IF(ISERROR(MATCH(D91,'CrediAltoque (SI)'!$H$20:$H$21,0))=FALSE,"D",""))</f>
        <v/>
      </c>
      <c r="F91" s="5">
        <f>IF(E91="C",0,IF(E91 ="D",ROUND(1/((1+'CrediAltoque (SI)'!$R$14)^A91),9) * 2,ROUND(1/((1+'CrediAltoque (SI)'!$R$14)^A91),9)))</f>
        <v>9.0908020000000003E-3</v>
      </c>
      <c r="G91" s="5">
        <f t="shared" si="9"/>
        <v>18.060207013000007</v>
      </c>
      <c r="H91" s="6"/>
    </row>
    <row r="92" spans="1:8" x14ac:dyDescent="0.2">
      <c r="A92" s="2">
        <f t="shared" si="6"/>
        <v>89</v>
      </c>
      <c r="B92" s="2">
        <f t="shared" si="7"/>
        <v>89</v>
      </c>
      <c r="C92" s="4">
        <f t="shared" si="8"/>
        <v>47882</v>
      </c>
      <c r="D92" s="2">
        <f t="shared" si="5"/>
        <v>2</v>
      </c>
      <c r="E92" s="2" t="str">
        <f>IF(ISERROR(MATCH(D92,'CrediAltoque (SI)'!$H$18:$H$19,0))=FALSE,"C",IF(ISERROR(MATCH(D92,'CrediAltoque (SI)'!$H$20:$H$21,0))=FALSE,"D",""))</f>
        <v/>
      </c>
      <c r="F92" s="5">
        <f>IF(E92="C",0,IF(E92 ="D",ROUND(1/((1+'CrediAltoque (SI)'!$R$14)^A92),9) * 2,ROUND(1/((1+'CrediAltoque (SI)'!$R$14)^A92),9)))</f>
        <v>8.6179610000000004E-3</v>
      </c>
      <c r="G92" s="5">
        <f t="shared" si="9"/>
        <v>18.068824974000005</v>
      </c>
      <c r="H92" s="6"/>
    </row>
    <row r="93" spans="1:8" x14ac:dyDescent="0.2">
      <c r="A93" s="2">
        <f t="shared" si="6"/>
        <v>90</v>
      </c>
      <c r="B93" s="2">
        <f t="shared" si="7"/>
        <v>90</v>
      </c>
      <c r="C93" s="4">
        <f t="shared" si="8"/>
        <v>47910</v>
      </c>
      <c r="D93" s="2">
        <f t="shared" si="5"/>
        <v>3</v>
      </c>
      <c r="E93" s="2" t="str">
        <f>IF(ISERROR(MATCH(D93,'CrediAltoque (SI)'!$H$18:$H$19,0))=FALSE,"C",IF(ISERROR(MATCH(D93,'CrediAltoque (SI)'!$H$20:$H$21,0))=FALSE,"D",""))</f>
        <v/>
      </c>
      <c r="F93" s="5">
        <f>IF(E93="C",0,IF(E93 ="D",ROUND(1/((1+'CrediAltoque (SI)'!$R$14)^A93),9) * 2,ROUND(1/((1+'CrediAltoque (SI)'!$R$14)^A93),9)))</f>
        <v>8.1697130000000003E-3</v>
      </c>
      <c r="G93" s="5">
        <f t="shared" si="9"/>
        <v>18.076994687000006</v>
      </c>
      <c r="H93" s="6"/>
    </row>
    <row r="94" spans="1:8" x14ac:dyDescent="0.2">
      <c r="A94" s="2">
        <f t="shared" si="6"/>
        <v>91</v>
      </c>
      <c r="B94" s="2">
        <f t="shared" si="7"/>
        <v>91</v>
      </c>
      <c r="C94" s="4">
        <f t="shared" si="8"/>
        <v>47941</v>
      </c>
      <c r="D94" s="2">
        <f t="shared" si="5"/>
        <v>4</v>
      </c>
      <c r="E94" s="2" t="str">
        <f>IF(ISERROR(MATCH(D94,'CrediAltoque (SI)'!$H$18:$H$19,0))=FALSE,"C",IF(ISERROR(MATCH(D94,'CrediAltoque (SI)'!$H$20:$H$21,0))=FALSE,"D",""))</f>
        <v/>
      </c>
      <c r="F94" s="5">
        <f>IF(E94="C",0,IF(E94 ="D",ROUND(1/((1+'CrediAltoque (SI)'!$R$14)^A94),9) * 2,ROUND(1/((1+'CrediAltoque (SI)'!$R$14)^A94),9)))</f>
        <v>7.7447799999999997E-3</v>
      </c>
      <c r="G94" s="5">
        <f t="shared" si="9"/>
        <v>18.084739467000006</v>
      </c>
      <c r="H94" s="6"/>
    </row>
    <row r="95" spans="1:8" x14ac:dyDescent="0.2">
      <c r="A95" s="2">
        <f t="shared" si="6"/>
        <v>92</v>
      </c>
      <c r="B95" s="2">
        <f t="shared" si="7"/>
        <v>92</v>
      </c>
      <c r="C95" s="4">
        <f t="shared" si="8"/>
        <v>47971</v>
      </c>
      <c r="D95" s="2">
        <f t="shared" si="5"/>
        <v>5</v>
      </c>
      <c r="E95" s="2" t="str">
        <f>IF(ISERROR(MATCH(D95,'CrediAltoque (SI)'!$H$18:$H$19,0))=FALSE,"C",IF(ISERROR(MATCH(D95,'CrediAltoque (SI)'!$H$20:$H$21,0))=FALSE,"D",""))</f>
        <v/>
      </c>
      <c r="F95" s="5">
        <f>IF(E95="C",0,IF(E95 ="D",ROUND(1/((1+'CrediAltoque (SI)'!$R$14)^A95),9) * 2,ROUND(1/((1+'CrediAltoque (SI)'!$R$14)^A95),9)))</f>
        <v>7.3419499999999999E-3</v>
      </c>
      <c r="G95" s="5">
        <f t="shared" si="9"/>
        <v>18.092081417000006</v>
      </c>
      <c r="H95" s="6"/>
    </row>
    <row r="96" spans="1:8" x14ac:dyDescent="0.2">
      <c r="A96" s="2">
        <f t="shared" si="6"/>
        <v>93</v>
      </c>
      <c r="B96" s="2">
        <f t="shared" si="7"/>
        <v>93</v>
      </c>
      <c r="C96" s="4">
        <f t="shared" si="8"/>
        <v>48002</v>
      </c>
      <c r="D96" s="2">
        <f t="shared" si="5"/>
        <v>6</v>
      </c>
      <c r="E96" s="2" t="str">
        <f>IF(ISERROR(MATCH(D96,'CrediAltoque (SI)'!$H$18:$H$19,0))=FALSE,"C",IF(ISERROR(MATCH(D96,'CrediAltoque (SI)'!$H$20:$H$21,0))=FALSE,"D",""))</f>
        <v/>
      </c>
      <c r="F96" s="5">
        <f>IF(E96="C",0,IF(E96 ="D",ROUND(1/((1+'CrediAltoque (SI)'!$R$14)^A96),9) * 2,ROUND(1/((1+'CrediAltoque (SI)'!$R$14)^A96),9)))</f>
        <v>6.960071E-3</v>
      </c>
      <c r="G96" s="5">
        <f t="shared" si="9"/>
        <v>18.099041488000008</v>
      </c>
      <c r="H96" s="6"/>
    </row>
    <row r="97" spans="1:8" x14ac:dyDescent="0.2">
      <c r="A97" s="2">
        <f t="shared" si="6"/>
        <v>94</v>
      </c>
      <c r="B97" s="2">
        <f t="shared" si="7"/>
        <v>94</v>
      </c>
      <c r="C97" s="4">
        <f t="shared" si="8"/>
        <v>48032</v>
      </c>
      <c r="D97" s="2">
        <f t="shared" si="5"/>
        <v>7</v>
      </c>
      <c r="E97" s="2" t="str">
        <f>IF(ISERROR(MATCH(D97,'CrediAltoque (SI)'!$H$18:$H$19,0))=FALSE,"C",IF(ISERROR(MATCH(D97,'CrediAltoque (SI)'!$H$20:$H$21,0))=FALSE,"D",""))</f>
        <v/>
      </c>
      <c r="F97" s="5">
        <f>IF(E97="C",0,IF(E97 ="D",ROUND(1/((1+'CrediAltoque (SI)'!$R$14)^A97),9) * 2,ROUND(1/((1+'CrediAltoque (SI)'!$R$14)^A97),9)))</f>
        <v>6.5980559999999997E-3</v>
      </c>
      <c r="G97" s="5">
        <f t="shared" si="9"/>
        <v>18.10563954400001</v>
      </c>
      <c r="H97" s="6"/>
    </row>
    <row r="98" spans="1:8" x14ac:dyDescent="0.2">
      <c r="A98" s="2">
        <f t="shared" si="6"/>
        <v>95</v>
      </c>
      <c r="B98" s="2">
        <f t="shared" si="7"/>
        <v>95</v>
      </c>
      <c r="C98" s="4">
        <f t="shared" si="8"/>
        <v>48063</v>
      </c>
      <c r="D98" s="2">
        <f t="shared" si="5"/>
        <v>8</v>
      </c>
      <c r="E98" s="2" t="str">
        <f>IF(ISERROR(MATCH(D98,'CrediAltoque (SI)'!$H$18:$H$19,0))=FALSE,"C",IF(ISERROR(MATCH(D98,'CrediAltoque (SI)'!$H$20:$H$21,0))=FALSE,"D",""))</f>
        <v/>
      </c>
      <c r="F98" s="5">
        <f>IF(E98="C",0,IF(E98 ="D",ROUND(1/((1+'CrediAltoque (SI)'!$R$14)^A98),9) * 2,ROUND(1/((1+'CrediAltoque (SI)'!$R$14)^A98),9)))</f>
        <v>6.25487E-3</v>
      </c>
      <c r="G98" s="5">
        <f t="shared" si="9"/>
        <v>18.111894414000009</v>
      </c>
      <c r="H98" s="6"/>
    </row>
    <row r="99" spans="1:8" x14ac:dyDescent="0.2">
      <c r="A99" s="2">
        <f t="shared" si="6"/>
        <v>96</v>
      </c>
      <c r="B99" s="2">
        <f t="shared" si="7"/>
        <v>96</v>
      </c>
      <c r="C99" s="4">
        <f t="shared" si="8"/>
        <v>48094</v>
      </c>
      <c r="D99" s="2">
        <f t="shared" si="5"/>
        <v>9</v>
      </c>
      <c r="E99" s="2" t="str">
        <f>IF(ISERROR(MATCH(D99,'CrediAltoque (SI)'!$H$18:$H$19,0))=FALSE,"C",IF(ISERROR(MATCH(D99,'CrediAltoque (SI)'!$H$20:$H$21,0))=FALSE,"D",""))</f>
        <v/>
      </c>
      <c r="F99" s="5">
        <f>IF(E99="C",0,IF(E99 ="D",ROUND(1/((1+'CrediAltoque (SI)'!$R$14)^A99),9) * 2,ROUND(1/((1+'CrediAltoque (SI)'!$R$14)^A99),9)))</f>
        <v>5.9295340000000002E-3</v>
      </c>
      <c r="G99" s="5">
        <f t="shared" si="9"/>
        <v>18.117823948000009</v>
      </c>
      <c r="H99" s="6"/>
    </row>
    <row r="100" spans="1:8" x14ac:dyDescent="0.2">
      <c r="A100" s="2">
        <f t="shared" si="6"/>
        <v>97</v>
      </c>
      <c r="B100" s="2">
        <f t="shared" si="7"/>
        <v>97</v>
      </c>
      <c r="C100" s="4">
        <f t="shared" si="8"/>
        <v>48124</v>
      </c>
      <c r="D100" s="2">
        <f t="shared" si="5"/>
        <v>10</v>
      </c>
      <c r="E100" s="2" t="str">
        <f>IF(ISERROR(MATCH(D100,'CrediAltoque (SI)'!$H$18:$H$19,0))=FALSE,"C",IF(ISERROR(MATCH(D100,'CrediAltoque (SI)'!$H$20:$H$21,0))=FALSE,"D",""))</f>
        <v/>
      </c>
      <c r="F100" s="5">
        <f>IF(E100="C",0,IF(E100 ="D",ROUND(1/((1+'CrediAltoque (SI)'!$R$14)^A100),9) * 2,ROUND(1/((1+'CrediAltoque (SI)'!$R$14)^A100),9)))</f>
        <v>5.6211200000000003E-3</v>
      </c>
      <c r="G100" s="5">
        <f t="shared" si="9"/>
        <v>18.123445068000009</v>
      </c>
    </row>
    <row r="101" spans="1:8" x14ac:dyDescent="0.2">
      <c r="A101" s="2">
        <f t="shared" si="6"/>
        <v>98</v>
      </c>
      <c r="B101" s="2">
        <f t="shared" si="7"/>
        <v>98</v>
      </c>
      <c r="C101" s="4">
        <f t="shared" si="8"/>
        <v>48155</v>
      </c>
      <c r="D101" s="2">
        <f t="shared" si="5"/>
        <v>11</v>
      </c>
      <c r="E101" s="2" t="str">
        <f>IF(ISERROR(MATCH(D101,'CrediAltoque (SI)'!$H$18:$H$19,0))=FALSE,"C",IF(ISERROR(MATCH(D101,'CrediAltoque (SI)'!$H$20:$H$21,0))=FALSE,"D",""))</f>
        <v/>
      </c>
      <c r="F101" s="5">
        <f>IF(E101="C",0,IF(E101 ="D",ROUND(1/((1+'CrediAltoque (SI)'!$R$14)^A101),9) * 2,ROUND(1/((1+'CrediAltoque (SI)'!$R$14)^A101),9)))</f>
        <v>5.3287480000000003E-3</v>
      </c>
      <c r="G101" s="5">
        <f t="shared" si="9"/>
        <v>18.12877381600001</v>
      </c>
    </row>
    <row r="102" spans="1:8" x14ac:dyDescent="0.2">
      <c r="A102" s="2">
        <f t="shared" si="6"/>
        <v>99</v>
      </c>
      <c r="B102" s="2">
        <f t="shared" si="7"/>
        <v>99</v>
      </c>
      <c r="C102" s="4">
        <f t="shared" si="8"/>
        <v>48185</v>
      </c>
      <c r="D102" s="2">
        <f t="shared" si="5"/>
        <v>12</v>
      </c>
      <c r="E102" s="2" t="str">
        <f>IF(ISERROR(MATCH(D102,'CrediAltoque (SI)'!$H$18:$H$19,0))=FALSE,"C",IF(ISERROR(MATCH(D102,'CrediAltoque (SI)'!$H$20:$H$21,0))=FALSE,"D",""))</f>
        <v/>
      </c>
      <c r="F102" s="5">
        <f>IF(E102="C",0,IF(E102 ="D",ROUND(1/((1+'CrediAltoque (SI)'!$R$14)^A102),9) * 2,ROUND(1/((1+'CrediAltoque (SI)'!$R$14)^A102),9)))</f>
        <v>5.0515830000000001E-3</v>
      </c>
      <c r="G102" s="5">
        <f t="shared" si="9"/>
        <v>18.13382539900001</v>
      </c>
    </row>
    <row r="103" spans="1:8" x14ac:dyDescent="0.2">
      <c r="A103" s="2">
        <f t="shared" si="6"/>
        <v>100</v>
      </c>
      <c r="B103" s="2">
        <f t="shared" si="7"/>
        <v>100</v>
      </c>
      <c r="C103" s="4">
        <f t="shared" si="8"/>
        <v>48216</v>
      </c>
      <c r="D103" s="2">
        <f t="shared" si="5"/>
        <v>1</v>
      </c>
      <c r="E103" s="2" t="str">
        <f>IF(ISERROR(MATCH(D103,'CrediAltoque (SI)'!$H$18:$H$19,0))=FALSE,"C",IF(ISERROR(MATCH(D103,'CrediAltoque (SI)'!$H$20:$H$21,0))=FALSE,"D",""))</f>
        <v/>
      </c>
      <c r="F103" s="5">
        <f>IF(E103="C",0,IF(E103 ="D",ROUND(1/((1+'CrediAltoque (SI)'!$R$14)^A103),9) * 2,ROUND(1/((1+'CrediAltoque (SI)'!$R$14)^A103),9)))</f>
        <v>4.7888339999999996E-3</v>
      </c>
      <c r="G103" s="5">
        <f t="shared" si="9"/>
        <v>18.138614233000009</v>
      </c>
    </row>
    <row r="104" spans="1:8" x14ac:dyDescent="0.2">
      <c r="A104" s="2">
        <f t="shared" si="6"/>
        <v>101</v>
      </c>
      <c r="B104" s="2">
        <f t="shared" si="7"/>
        <v>101</v>
      </c>
      <c r="C104" s="4">
        <f t="shared" si="8"/>
        <v>48247</v>
      </c>
      <c r="D104" s="2">
        <f t="shared" si="5"/>
        <v>2</v>
      </c>
      <c r="E104" s="2" t="str">
        <f>IF(ISERROR(MATCH(D104,'CrediAltoque (SI)'!$H$18:$H$19,0))=FALSE,"C",IF(ISERROR(MATCH(D104,'CrediAltoque (SI)'!$H$20:$H$21,0))=FALSE,"D",""))</f>
        <v/>
      </c>
      <c r="F104" s="5">
        <f>IF(E104="C",0,IF(E104 ="D",ROUND(1/((1+'CrediAltoque (SI)'!$R$14)^A104),9) * 2,ROUND(1/((1+'CrediAltoque (SI)'!$R$14)^A104),9)))</f>
        <v>4.5397520000000002E-3</v>
      </c>
      <c r="G104" s="5">
        <f t="shared" si="9"/>
        <v>18.143153985000009</v>
      </c>
    </row>
    <row r="105" spans="1:8" x14ac:dyDescent="0.2">
      <c r="A105" s="2">
        <f t="shared" si="6"/>
        <v>102</v>
      </c>
      <c r="B105" s="2">
        <f t="shared" si="7"/>
        <v>102</v>
      </c>
      <c r="C105" s="4">
        <f t="shared" si="8"/>
        <v>48276</v>
      </c>
      <c r="D105" s="2">
        <f t="shared" si="5"/>
        <v>3</v>
      </c>
      <c r="E105" s="2" t="str">
        <f>IF(ISERROR(MATCH(D105,'CrediAltoque (SI)'!$H$18:$H$19,0))=FALSE,"C",IF(ISERROR(MATCH(D105,'CrediAltoque (SI)'!$H$20:$H$21,0))=FALSE,"D",""))</f>
        <v/>
      </c>
      <c r="F105" s="5">
        <f>IF(E105="C",0,IF(E105 ="D",ROUND(1/((1+'CrediAltoque (SI)'!$R$14)^A105),9) * 2,ROUND(1/((1+'CrediAltoque (SI)'!$R$14)^A105),9)))</f>
        <v>4.3036250000000002E-3</v>
      </c>
      <c r="G105" s="5">
        <f t="shared" si="9"/>
        <v>18.147457610000007</v>
      </c>
    </row>
    <row r="106" spans="1:8" x14ac:dyDescent="0.2">
      <c r="A106" s="2">
        <f t="shared" si="6"/>
        <v>103</v>
      </c>
      <c r="B106" s="2">
        <f t="shared" si="7"/>
        <v>103</v>
      </c>
      <c r="C106" s="4">
        <f t="shared" si="8"/>
        <v>48307</v>
      </c>
      <c r="D106" s="2">
        <f t="shared" si="5"/>
        <v>4</v>
      </c>
      <c r="E106" s="2" t="str">
        <f>IF(ISERROR(MATCH(D106,'CrediAltoque (SI)'!$H$18:$H$19,0))=FALSE,"C",IF(ISERROR(MATCH(D106,'CrediAltoque (SI)'!$H$20:$H$21,0))=FALSE,"D",""))</f>
        <v/>
      </c>
      <c r="F106" s="5">
        <f>IF(E106="C",0,IF(E106 ="D",ROUND(1/((1+'CrediAltoque (SI)'!$R$14)^A106),9) * 2,ROUND(1/((1+'CrediAltoque (SI)'!$R$14)^A106),9)))</f>
        <v>4.0797790000000004E-3</v>
      </c>
      <c r="G106" s="5">
        <f t="shared" si="9"/>
        <v>18.151537389000008</v>
      </c>
    </row>
    <row r="107" spans="1:8" x14ac:dyDescent="0.2">
      <c r="A107" s="2">
        <f t="shared" si="6"/>
        <v>104</v>
      </c>
      <c r="B107" s="2">
        <f t="shared" si="7"/>
        <v>104</v>
      </c>
      <c r="C107" s="4">
        <f t="shared" si="8"/>
        <v>48337</v>
      </c>
      <c r="D107" s="2">
        <f t="shared" si="5"/>
        <v>5</v>
      </c>
      <c r="E107" s="2" t="str">
        <f>IF(ISERROR(MATCH(D107,'CrediAltoque (SI)'!$H$18:$H$19,0))=FALSE,"C",IF(ISERROR(MATCH(D107,'CrediAltoque (SI)'!$H$20:$H$21,0))=FALSE,"D",""))</f>
        <v/>
      </c>
      <c r="F107" s="5">
        <f>IF(E107="C",0,IF(E107 ="D",ROUND(1/((1+'CrediAltoque (SI)'!$R$14)^A107),9) * 2,ROUND(1/((1+'CrediAltoque (SI)'!$R$14)^A107),9)))</f>
        <v>3.8675770000000001E-3</v>
      </c>
      <c r="G107" s="5">
        <f t="shared" si="9"/>
        <v>18.15540496600001</v>
      </c>
    </row>
    <row r="108" spans="1:8" x14ac:dyDescent="0.2">
      <c r="A108" s="2">
        <f t="shared" si="6"/>
        <v>105</v>
      </c>
      <c r="B108" s="2">
        <f t="shared" si="7"/>
        <v>105</v>
      </c>
      <c r="C108" s="4">
        <f t="shared" si="8"/>
        <v>48368</v>
      </c>
      <c r="D108" s="2">
        <f t="shared" si="5"/>
        <v>6</v>
      </c>
      <c r="E108" s="2" t="str">
        <f>IF(ISERROR(MATCH(D108,'CrediAltoque (SI)'!$H$18:$H$19,0))=FALSE,"C",IF(ISERROR(MATCH(D108,'CrediAltoque (SI)'!$H$20:$H$21,0))=FALSE,"D",""))</f>
        <v/>
      </c>
      <c r="F108" s="5">
        <f>IF(E108="C",0,IF(E108 ="D",ROUND(1/((1+'CrediAltoque (SI)'!$R$14)^A108),9) * 2,ROUND(1/((1+'CrediAltoque (SI)'!$R$14)^A108),9)))</f>
        <v>3.666412E-3</v>
      </c>
      <c r="G108" s="5">
        <f t="shared" si="9"/>
        <v>18.159071378000011</v>
      </c>
    </row>
    <row r="109" spans="1:8" x14ac:dyDescent="0.2">
      <c r="A109" s="2">
        <f t="shared" si="6"/>
        <v>106</v>
      </c>
      <c r="B109" s="2">
        <f t="shared" si="7"/>
        <v>106</v>
      </c>
      <c r="C109" s="4">
        <f t="shared" si="8"/>
        <v>48398</v>
      </c>
      <c r="D109" s="2">
        <f t="shared" si="5"/>
        <v>7</v>
      </c>
      <c r="E109" s="2" t="str">
        <f>IF(ISERROR(MATCH(D109,'CrediAltoque (SI)'!$H$18:$H$19,0))=FALSE,"C",IF(ISERROR(MATCH(D109,'CrediAltoque (SI)'!$H$20:$H$21,0))=FALSE,"D",""))</f>
        <v/>
      </c>
      <c r="F109" s="5">
        <f>IF(E109="C",0,IF(E109 ="D",ROUND(1/((1+'CrediAltoque (SI)'!$R$14)^A109),9) * 2,ROUND(1/((1+'CrediAltoque (SI)'!$R$14)^A109),9)))</f>
        <v>3.4757099999999999E-3</v>
      </c>
      <c r="G109" s="5">
        <f t="shared" si="9"/>
        <v>18.162547088000011</v>
      </c>
    </row>
    <row r="110" spans="1:8" x14ac:dyDescent="0.2">
      <c r="A110" s="2">
        <f t="shared" si="6"/>
        <v>107</v>
      </c>
      <c r="B110" s="2">
        <f t="shared" si="7"/>
        <v>107</v>
      </c>
      <c r="C110" s="4">
        <f t="shared" si="8"/>
        <v>48429</v>
      </c>
      <c r="D110" s="2">
        <f t="shared" si="5"/>
        <v>8</v>
      </c>
      <c r="E110" s="2" t="str">
        <f>IF(ISERROR(MATCH(D110,'CrediAltoque (SI)'!$H$18:$H$19,0))=FALSE,"C",IF(ISERROR(MATCH(D110,'CrediAltoque (SI)'!$H$20:$H$21,0))=FALSE,"D",""))</f>
        <v/>
      </c>
      <c r="F110" s="5">
        <f>IF(E110="C",0,IF(E110 ="D",ROUND(1/((1+'CrediAltoque (SI)'!$R$14)^A110),9) * 2,ROUND(1/((1+'CrediAltoque (SI)'!$R$14)^A110),9)))</f>
        <v>3.2949279999999999E-3</v>
      </c>
      <c r="G110" s="5">
        <f t="shared" si="9"/>
        <v>18.16584201600001</v>
      </c>
    </row>
    <row r="111" spans="1:8" x14ac:dyDescent="0.2">
      <c r="A111" s="2">
        <f t="shared" si="6"/>
        <v>108</v>
      </c>
      <c r="B111" s="2">
        <f t="shared" si="7"/>
        <v>108</v>
      </c>
      <c r="C111" s="4">
        <f t="shared" si="8"/>
        <v>48460</v>
      </c>
      <c r="D111" s="2">
        <f t="shared" si="5"/>
        <v>9</v>
      </c>
      <c r="E111" s="2" t="str">
        <f>IF(ISERROR(MATCH(D111,'CrediAltoque (SI)'!$H$18:$H$19,0))=FALSE,"C",IF(ISERROR(MATCH(D111,'CrediAltoque (SI)'!$H$20:$H$21,0))=FALSE,"D",""))</f>
        <v/>
      </c>
      <c r="F111" s="5">
        <f>IF(E111="C",0,IF(E111 ="D",ROUND(1/((1+'CrediAltoque (SI)'!$R$14)^A111),9) * 2,ROUND(1/((1+'CrediAltoque (SI)'!$R$14)^A111),9)))</f>
        <v>3.1235479999999999E-3</v>
      </c>
      <c r="G111" s="5">
        <f t="shared" si="9"/>
        <v>18.168965564000011</v>
      </c>
    </row>
    <row r="112" spans="1:8" x14ac:dyDescent="0.2">
      <c r="A112" s="2">
        <f t="shared" si="6"/>
        <v>109</v>
      </c>
      <c r="B112" s="2">
        <f t="shared" si="7"/>
        <v>109</v>
      </c>
      <c r="C112" s="4">
        <f t="shared" si="8"/>
        <v>48490</v>
      </c>
      <c r="D112" s="2">
        <f t="shared" si="5"/>
        <v>10</v>
      </c>
      <c r="E112" s="2" t="str">
        <f>IF(ISERROR(MATCH(D112,'CrediAltoque (SI)'!$H$18:$H$19,0))=FALSE,"C",IF(ISERROR(MATCH(D112,'CrediAltoque (SI)'!$H$20:$H$21,0))=FALSE,"D",""))</f>
        <v/>
      </c>
      <c r="F112" s="5">
        <f>IF(E112="C",0,IF(E112 ="D",ROUND(1/((1+'CrediAltoque (SI)'!$R$14)^A112),9) * 2,ROUND(1/((1+'CrediAltoque (SI)'!$R$14)^A112),9)))</f>
        <v>2.9610819999999999E-3</v>
      </c>
      <c r="G112" s="5">
        <f t="shared" si="9"/>
        <v>18.17192664600001</v>
      </c>
    </row>
    <row r="113" spans="1:7" x14ac:dyDescent="0.2">
      <c r="A113" s="2">
        <f t="shared" si="6"/>
        <v>110</v>
      </c>
      <c r="B113" s="2">
        <f t="shared" si="7"/>
        <v>110</v>
      </c>
      <c r="C113" s="4">
        <f t="shared" si="8"/>
        <v>48521</v>
      </c>
      <c r="D113" s="2">
        <f t="shared" si="5"/>
        <v>11</v>
      </c>
      <c r="E113" s="2" t="str">
        <f>IF(ISERROR(MATCH(D113,'CrediAltoque (SI)'!$H$18:$H$19,0))=FALSE,"C",IF(ISERROR(MATCH(D113,'CrediAltoque (SI)'!$H$20:$H$21,0))=FALSE,"D",""))</f>
        <v/>
      </c>
      <c r="F113" s="5">
        <f>IF(E113="C",0,IF(E113 ="D",ROUND(1/((1+'CrediAltoque (SI)'!$R$14)^A113),9) * 2,ROUND(1/((1+'CrediAltoque (SI)'!$R$14)^A113),9)))</f>
        <v>2.8070669999999999E-3</v>
      </c>
      <c r="G113" s="5">
        <f t="shared" si="9"/>
        <v>18.174733713000009</v>
      </c>
    </row>
    <row r="114" spans="1:7" x14ac:dyDescent="0.2">
      <c r="A114" s="2">
        <f t="shared" si="6"/>
        <v>111</v>
      </c>
      <c r="B114" s="2">
        <f t="shared" si="7"/>
        <v>111</v>
      </c>
      <c r="C114" s="4">
        <f t="shared" si="8"/>
        <v>48551</v>
      </c>
      <c r="D114" s="2">
        <f t="shared" si="5"/>
        <v>12</v>
      </c>
      <c r="E114" s="2" t="str">
        <f>IF(ISERROR(MATCH(D114,'CrediAltoque (SI)'!$H$18:$H$19,0))=FALSE,"C",IF(ISERROR(MATCH(D114,'CrediAltoque (SI)'!$H$20:$H$21,0))=FALSE,"D",""))</f>
        <v/>
      </c>
      <c r="F114" s="5">
        <f>IF(E114="C",0,IF(E114 ="D",ROUND(1/((1+'CrediAltoque (SI)'!$R$14)^A114),9) * 2,ROUND(1/((1+'CrediAltoque (SI)'!$R$14)^A114),9)))</f>
        <v>2.6610620000000001E-3</v>
      </c>
      <c r="G114" s="5">
        <f t="shared" si="9"/>
        <v>18.17739477500001</v>
      </c>
    </row>
    <row r="115" spans="1:7" x14ac:dyDescent="0.2">
      <c r="A115" s="2">
        <f t="shared" si="6"/>
        <v>112</v>
      </c>
      <c r="B115" s="2">
        <f t="shared" si="7"/>
        <v>112</v>
      </c>
      <c r="C115" s="4">
        <f t="shared" si="8"/>
        <v>48582</v>
      </c>
      <c r="D115" s="2">
        <f t="shared" si="5"/>
        <v>1</v>
      </c>
      <c r="E115" s="2" t="str">
        <f>IF(ISERROR(MATCH(D115,'CrediAltoque (SI)'!$H$18:$H$19,0))=FALSE,"C",IF(ISERROR(MATCH(D115,'CrediAltoque (SI)'!$H$20:$H$21,0))=FALSE,"D",""))</f>
        <v/>
      </c>
      <c r="F115" s="5">
        <f>IF(E115="C",0,IF(E115 ="D",ROUND(1/((1+'CrediAltoque (SI)'!$R$14)^A115),9) * 2,ROUND(1/((1+'CrediAltoque (SI)'!$R$14)^A115),9)))</f>
        <v>2.5226519999999998E-3</v>
      </c>
      <c r="G115" s="5">
        <f t="shared" si="9"/>
        <v>18.17991742700001</v>
      </c>
    </row>
    <row r="116" spans="1:7" x14ac:dyDescent="0.2">
      <c r="A116" s="2">
        <f t="shared" si="6"/>
        <v>113</v>
      </c>
      <c r="B116" s="2">
        <f t="shared" si="7"/>
        <v>113</v>
      </c>
      <c r="C116" s="4">
        <f t="shared" si="8"/>
        <v>48613</v>
      </c>
      <c r="D116" s="2">
        <f t="shared" si="5"/>
        <v>2</v>
      </c>
      <c r="E116" s="2" t="str">
        <f>IF(ISERROR(MATCH(D116,'CrediAltoque (SI)'!$H$18:$H$19,0))=FALSE,"C",IF(ISERROR(MATCH(D116,'CrediAltoque (SI)'!$H$20:$H$21,0))=FALSE,"D",""))</f>
        <v/>
      </c>
      <c r="F116" s="5">
        <f>IF(E116="C",0,IF(E116 ="D",ROUND(1/((1+'CrediAltoque (SI)'!$R$14)^A116),9) * 2,ROUND(1/((1+'CrediAltoque (SI)'!$R$14)^A116),9)))</f>
        <v>2.3914409999999998E-3</v>
      </c>
      <c r="G116" s="5">
        <f t="shared" si="9"/>
        <v>18.18230886800001</v>
      </c>
    </row>
    <row r="117" spans="1:7" x14ac:dyDescent="0.2">
      <c r="A117" s="2">
        <f t="shared" si="6"/>
        <v>114</v>
      </c>
      <c r="B117" s="2">
        <f t="shared" si="7"/>
        <v>114</v>
      </c>
      <c r="C117" s="4">
        <f t="shared" si="8"/>
        <v>48641</v>
      </c>
      <c r="D117" s="2">
        <f t="shared" si="5"/>
        <v>3</v>
      </c>
      <c r="E117" s="2" t="str">
        <f>IF(ISERROR(MATCH(D117,'CrediAltoque (SI)'!$H$18:$H$19,0))=FALSE,"C",IF(ISERROR(MATCH(D117,'CrediAltoque (SI)'!$H$20:$H$21,0))=FALSE,"D",""))</f>
        <v/>
      </c>
      <c r="F117" s="5">
        <f>IF(E117="C",0,IF(E117 ="D",ROUND(1/((1+'CrediAltoque (SI)'!$R$14)^A117),9) * 2,ROUND(1/((1+'CrediAltoque (SI)'!$R$14)^A117),9)))</f>
        <v>2.2670540000000001E-3</v>
      </c>
      <c r="G117" s="5">
        <f t="shared" si="9"/>
        <v>18.184575922000011</v>
      </c>
    </row>
    <row r="118" spans="1:7" x14ac:dyDescent="0.2">
      <c r="A118" s="2">
        <f t="shared" si="6"/>
        <v>115</v>
      </c>
      <c r="B118" s="2">
        <f t="shared" si="7"/>
        <v>115</v>
      </c>
      <c r="C118" s="4">
        <f t="shared" si="8"/>
        <v>48672</v>
      </c>
      <c r="D118" s="2">
        <f t="shared" si="5"/>
        <v>4</v>
      </c>
      <c r="E118" s="2" t="str">
        <f>IF(ISERROR(MATCH(D118,'CrediAltoque (SI)'!$H$18:$H$19,0))=FALSE,"C",IF(ISERROR(MATCH(D118,'CrediAltoque (SI)'!$H$20:$H$21,0))=FALSE,"D",""))</f>
        <v/>
      </c>
      <c r="F118" s="5">
        <f>IF(E118="C",0,IF(E118 ="D",ROUND(1/((1+'CrediAltoque (SI)'!$R$14)^A118),9) * 2,ROUND(1/((1+'CrediAltoque (SI)'!$R$14)^A118),9)))</f>
        <v>2.1491380000000001E-3</v>
      </c>
      <c r="G118" s="5">
        <f t="shared" si="9"/>
        <v>18.186725060000011</v>
      </c>
    </row>
    <row r="119" spans="1:7" x14ac:dyDescent="0.2">
      <c r="A119" s="2">
        <f t="shared" si="6"/>
        <v>116</v>
      </c>
      <c r="B119" s="2">
        <f t="shared" si="7"/>
        <v>116</v>
      </c>
      <c r="C119" s="4">
        <f t="shared" si="8"/>
        <v>48702</v>
      </c>
      <c r="D119" s="2">
        <f t="shared" si="5"/>
        <v>5</v>
      </c>
      <c r="E119" s="2" t="str">
        <f>IF(ISERROR(MATCH(D119,'CrediAltoque (SI)'!$H$18:$H$19,0))=FALSE,"C",IF(ISERROR(MATCH(D119,'CrediAltoque (SI)'!$H$20:$H$21,0))=FALSE,"D",""))</f>
        <v/>
      </c>
      <c r="F119" s="5">
        <f>IF(E119="C",0,IF(E119 ="D",ROUND(1/((1+'CrediAltoque (SI)'!$R$14)^A119),9) * 2,ROUND(1/((1+'CrediAltoque (SI)'!$R$14)^A119),9)))</f>
        <v>2.0373539999999999E-3</v>
      </c>
      <c r="G119" s="5">
        <f t="shared" si="9"/>
        <v>18.18876241400001</v>
      </c>
    </row>
    <row r="120" spans="1:7" x14ac:dyDescent="0.2">
      <c r="A120" s="2">
        <f t="shared" si="6"/>
        <v>117</v>
      </c>
      <c r="B120" s="2">
        <f t="shared" si="7"/>
        <v>117</v>
      </c>
      <c r="C120" s="4">
        <f t="shared" si="8"/>
        <v>48733</v>
      </c>
      <c r="D120" s="2">
        <f t="shared" si="5"/>
        <v>6</v>
      </c>
      <c r="E120" s="2" t="str">
        <f>IF(ISERROR(MATCH(D120,'CrediAltoque (SI)'!$H$18:$H$19,0))=FALSE,"C",IF(ISERROR(MATCH(D120,'CrediAltoque (SI)'!$H$20:$H$21,0))=FALSE,"D",""))</f>
        <v/>
      </c>
      <c r="F120" s="5">
        <f>IF(E120="C",0,IF(E120 ="D",ROUND(1/((1+'CrediAltoque (SI)'!$R$14)^A120),9) * 2,ROUND(1/((1+'CrediAltoque (SI)'!$R$14)^A120),9)))</f>
        <v>1.9313850000000001E-3</v>
      </c>
      <c r="G120" s="5">
        <f t="shared" si="9"/>
        <v>18.190693799000009</v>
      </c>
    </row>
    <row r="121" spans="1:7" x14ac:dyDescent="0.2">
      <c r="A121" s="2">
        <f t="shared" si="6"/>
        <v>118</v>
      </c>
      <c r="B121" s="2">
        <f t="shared" si="7"/>
        <v>118</v>
      </c>
      <c r="C121" s="4">
        <f t="shared" si="8"/>
        <v>48763</v>
      </c>
      <c r="D121" s="2">
        <f t="shared" si="5"/>
        <v>7</v>
      </c>
      <c r="E121" s="2" t="str">
        <f>IF(ISERROR(MATCH(D121,'CrediAltoque (SI)'!$H$18:$H$19,0))=FALSE,"C",IF(ISERROR(MATCH(D121,'CrediAltoque (SI)'!$H$20:$H$21,0))=FALSE,"D",""))</f>
        <v/>
      </c>
      <c r="F121" s="5">
        <f>IF(E121="C",0,IF(E121 ="D",ROUND(1/((1+'CrediAltoque (SI)'!$R$14)^A121),9) * 2,ROUND(1/((1+'CrediAltoque (SI)'!$R$14)^A121),9)))</f>
        <v>1.830927E-3</v>
      </c>
      <c r="G121" s="5">
        <f t="shared" si="9"/>
        <v>18.192524726000009</v>
      </c>
    </row>
    <row r="122" spans="1:7" x14ac:dyDescent="0.2">
      <c r="A122" s="2">
        <f t="shared" si="6"/>
        <v>119</v>
      </c>
      <c r="B122" s="2">
        <f t="shared" si="7"/>
        <v>119</v>
      </c>
      <c r="C122" s="4">
        <f t="shared" si="8"/>
        <v>48794</v>
      </c>
      <c r="D122" s="2">
        <f t="shared" si="5"/>
        <v>8</v>
      </c>
      <c r="E122" s="2" t="str">
        <f>IF(ISERROR(MATCH(D122,'CrediAltoque (SI)'!$H$18:$H$19,0))=FALSE,"C",IF(ISERROR(MATCH(D122,'CrediAltoque (SI)'!$H$20:$H$21,0))=FALSE,"D",""))</f>
        <v/>
      </c>
      <c r="F122" s="5">
        <f>IF(E122="C",0,IF(E122 ="D",ROUND(1/((1+'CrediAltoque (SI)'!$R$14)^A122),9) * 2,ROUND(1/((1+'CrediAltoque (SI)'!$R$14)^A122),9)))</f>
        <v>1.735695E-3</v>
      </c>
      <c r="G122" s="5">
        <f t="shared" si="9"/>
        <v>18.19426042100001</v>
      </c>
    </row>
    <row r="123" spans="1:7" x14ac:dyDescent="0.2">
      <c r="A123" s="2">
        <f t="shared" si="6"/>
        <v>120</v>
      </c>
      <c r="B123" s="2">
        <f t="shared" si="7"/>
        <v>120</v>
      </c>
      <c r="C123" s="4">
        <f t="shared" si="8"/>
        <v>48825</v>
      </c>
      <c r="D123" s="2">
        <f t="shared" si="5"/>
        <v>9</v>
      </c>
      <c r="E123" s="2" t="str">
        <f>IF(ISERROR(MATCH(D123,'CrediAltoque (SI)'!$H$18:$H$19,0))=FALSE,"C",IF(ISERROR(MATCH(D123,'CrediAltoque (SI)'!$H$20:$H$21,0))=FALSE,"D",""))</f>
        <v/>
      </c>
      <c r="F123" s="5">
        <f>IF(E123="C",0,IF(E123 ="D",ROUND(1/((1+'CrediAltoque (SI)'!$R$14)^A123),9) * 2,ROUND(1/((1+'CrediAltoque (SI)'!$R$14)^A123),9)))</f>
        <v>1.645416E-3</v>
      </c>
      <c r="G123" s="5">
        <f t="shared" si="9"/>
        <v>18.195905837000009</v>
      </c>
    </row>
    <row r="124" spans="1:7" x14ac:dyDescent="0.2">
      <c r="A124" s="2">
        <f t="shared" si="6"/>
        <v>121</v>
      </c>
      <c r="B124" s="2">
        <f t="shared" si="7"/>
        <v>121</v>
      </c>
      <c r="C124" s="4">
        <f t="shared" si="8"/>
        <v>48855</v>
      </c>
      <c r="D124" s="2">
        <f t="shared" si="5"/>
        <v>10</v>
      </c>
      <c r="E124" s="2" t="str">
        <f>IF(ISERROR(MATCH(D124,'CrediAltoque (SI)'!$H$18:$H$19,0))=FALSE,"C",IF(ISERROR(MATCH(D124,'CrediAltoque (SI)'!$H$20:$H$21,0))=FALSE,"D",""))</f>
        <v/>
      </c>
      <c r="F124" s="5">
        <f>IF(E124="C",0,IF(E124 ="D",ROUND(1/((1+'CrediAltoque (SI)'!$R$14)^A124),9) * 2,ROUND(1/((1+'CrediAltoque (SI)'!$R$14)^A124),9)))</f>
        <v>1.5598330000000001E-3</v>
      </c>
      <c r="G124" s="5">
        <f t="shared" si="9"/>
        <v>18.19746567000001</v>
      </c>
    </row>
    <row r="125" spans="1:7" x14ac:dyDescent="0.2">
      <c r="A125" s="2">
        <f t="shared" si="6"/>
        <v>122</v>
      </c>
      <c r="B125" s="2">
        <f t="shared" si="7"/>
        <v>122</v>
      </c>
      <c r="C125" s="4">
        <f t="shared" si="8"/>
        <v>48886</v>
      </c>
      <c r="D125" s="2">
        <f t="shared" si="5"/>
        <v>11</v>
      </c>
      <c r="E125" s="2" t="str">
        <f>IF(ISERROR(MATCH(D125,'CrediAltoque (SI)'!$H$18:$H$19,0))=FALSE,"C",IF(ISERROR(MATCH(D125,'CrediAltoque (SI)'!$H$20:$H$21,0))=FALSE,"D",""))</f>
        <v/>
      </c>
      <c r="F125" s="5">
        <f>IF(E125="C",0,IF(E125 ="D",ROUND(1/((1+'CrediAltoque (SI)'!$R$14)^A125),9) * 2,ROUND(1/((1+'CrediAltoque (SI)'!$R$14)^A125),9)))</f>
        <v>1.478701E-3</v>
      </c>
      <c r="G125" s="5">
        <f t="shared" si="9"/>
        <v>18.19894437100001</v>
      </c>
    </row>
    <row r="126" spans="1:7" x14ac:dyDescent="0.2">
      <c r="A126" s="2">
        <f t="shared" si="6"/>
        <v>123</v>
      </c>
      <c r="B126" s="2">
        <f t="shared" si="7"/>
        <v>123</v>
      </c>
      <c r="C126" s="4">
        <f t="shared" si="8"/>
        <v>48916</v>
      </c>
      <c r="D126" s="2">
        <f t="shared" si="5"/>
        <v>12</v>
      </c>
      <c r="E126" s="2" t="str">
        <f>IF(ISERROR(MATCH(D126,'CrediAltoque (SI)'!$H$18:$H$19,0))=FALSE,"C",IF(ISERROR(MATCH(D126,'CrediAltoque (SI)'!$H$20:$H$21,0))=FALSE,"D",""))</f>
        <v/>
      </c>
      <c r="F126" s="5">
        <f>IF(E126="C",0,IF(E126 ="D",ROUND(1/((1+'CrediAltoque (SI)'!$R$14)^A126),9) * 2,ROUND(1/((1+'CrediAltoque (SI)'!$R$14)^A126),9)))</f>
        <v>1.4017890000000001E-3</v>
      </c>
      <c r="G126" s="5">
        <f t="shared" si="9"/>
        <v>18.200346160000009</v>
      </c>
    </row>
    <row r="127" spans="1:7" x14ac:dyDescent="0.2">
      <c r="A127" s="2">
        <f t="shared" si="6"/>
        <v>124</v>
      </c>
      <c r="B127" s="2">
        <f t="shared" si="7"/>
        <v>124</v>
      </c>
      <c r="C127" s="4">
        <f t="shared" si="8"/>
        <v>48947</v>
      </c>
      <c r="D127" s="2">
        <f t="shared" si="5"/>
        <v>1</v>
      </c>
      <c r="E127" s="2" t="str">
        <f>IF(ISERROR(MATCH(D127,'CrediAltoque (SI)'!$H$18:$H$19,0))=FALSE,"C",IF(ISERROR(MATCH(D127,'CrediAltoque (SI)'!$H$20:$H$21,0))=FALSE,"D",""))</f>
        <v/>
      </c>
      <c r="F127" s="5">
        <f>IF(E127="C",0,IF(E127 ="D",ROUND(1/((1+'CrediAltoque (SI)'!$R$14)^A127),9) * 2,ROUND(1/((1+'CrediAltoque (SI)'!$R$14)^A127),9)))</f>
        <v>1.328877E-3</v>
      </c>
      <c r="G127" s="5">
        <f t="shared" si="9"/>
        <v>18.201675037000008</v>
      </c>
    </row>
    <row r="128" spans="1:7" x14ac:dyDescent="0.2">
      <c r="A128" s="2">
        <f t="shared" si="6"/>
        <v>125</v>
      </c>
      <c r="B128" s="2">
        <f t="shared" si="7"/>
        <v>125</v>
      </c>
      <c r="C128" s="4">
        <f t="shared" si="8"/>
        <v>48978</v>
      </c>
      <c r="D128" s="2">
        <f t="shared" si="5"/>
        <v>2</v>
      </c>
      <c r="E128" s="2" t="str">
        <f>IF(ISERROR(MATCH(D128,'CrediAltoque (SI)'!$H$18:$H$19,0))=FALSE,"C",IF(ISERROR(MATCH(D128,'CrediAltoque (SI)'!$H$20:$H$21,0))=FALSE,"D",""))</f>
        <v/>
      </c>
      <c r="F128" s="5">
        <f>IF(E128="C",0,IF(E128 ="D",ROUND(1/((1+'CrediAltoque (SI)'!$R$14)^A128),9) * 2,ROUND(1/((1+'CrediAltoque (SI)'!$R$14)^A128),9)))</f>
        <v>1.2597579999999999E-3</v>
      </c>
      <c r="G128" s="5">
        <f t="shared" si="9"/>
        <v>18.202934795000008</v>
      </c>
    </row>
    <row r="129" spans="1:7" x14ac:dyDescent="0.2">
      <c r="A129" s="2">
        <f t="shared" si="6"/>
        <v>126</v>
      </c>
      <c r="B129" s="2">
        <f t="shared" si="7"/>
        <v>126</v>
      </c>
      <c r="C129" s="4">
        <f t="shared" si="8"/>
        <v>49006</v>
      </c>
      <c r="D129" s="2">
        <f t="shared" si="5"/>
        <v>3</v>
      </c>
      <c r="E129" s="2" t="str">
        <f>IF(ISERROR(MATCH(D129,'CrediAltoque (SI)'!$H$18:$H$19,0))=FALSE,"C",IF(ISERROR(MATCH(D129,'CrediAltoque (SI)'!$H$20:$H$21,0))=FALSE,"D",""))</f>
        <v/>
      </c>
      <c r="F129" s="5">
        <f>IF(E129="C",0,IF(E129 ="D",ROUND(1/((1+'CrediAltoque (SI)'!$R$14)^A129),9) * 2,ROUND(1/((1+'CrediAltoque (SI)'!$R$14)^A129),9)))</f>
        <v>1.194234E-3</v>
      </c>
      <c r="G129" s="5">
        <f t="shared" si="9"/>
        <v>18.204129029000008</v>
      </c>
    </row>
    <row r="130" spans="1:7" x14ac:dyDescent="0.2">
      <c r="A130" s="2">
        <f t="shared" si="6"/>
        <v>127</v>
      </c>
      <c r="B130" s="2">
        <f t="shared" si="7"/>
        <v>127</v>
      </c>
      <c r="C130" s="4">
        <f t="shared" si="8"/>
        <v>49037</v>
      </c>
      <c r="D130" s="2">
        <f t="shared" si="5"/>
        <v>4</v>
      </c>
      <c r="E130" s="2" t="str">
        <f>IF(ISERROR(MATCH(D130,'CrediAltoque (SI)'!$H$18:$H$19,0))=FALSE,"C",IF(ISERROR(MATCH(D130,'CrediAltoque (SI)'!$H$20:$H$21,0))=FALSE,"D",""))</f>
        <v/>
      </c>
      <c r="F130" s="5">
        <f>IF(E130="C",0,IF(E130 ="D",ROUND(1/((1+'CrediAltoque (SI)'!$R$14)^A130),9) * 2,ROUND(1/((1+'CrediAltoque (SI)'!$R$14)^A130),9)))</f>
        <v>1.1321180000000001E-3</v>
      </c>
      <c r="G130" s="5">
        <f t="shared" si="9"/>
        <v>18.205261147000009</v>
      </c>
    </row>
    <row r="131" spans="1:7" x14ac:dyDescent="0.2">
      <c r="A131" s="2">
        <f t="shared" si="6"/>
        <v>128</v>
      </c>
      <c r="B131" s="2">
        <f t="shared" si="7"/>
        <v>128</v>
      </c>
      <c r="C131" s="4">
        <f t="shared" si="8"/>
        <v>49067</v>
      </c>
      <c r="D131" s="2">
        <f t="shared" si="5"/>
        <v>5</v>
      </c>
      <c r="E131" s="2" t="str">
        <f>IF(ISERROR(MATCH(D131,'CrediAltoque (SI)'!$H$18:$H$19,0))=FALSE,"C",IF(ISERROR(MATCH(D131,'CrediAltoque (SI)'!$H$20:$H$21,0))=FALSE,"D",""))</f>
        <v/>
      </c>
      <c r="F131" s="5">
        <f>IF(E131="C",0,IF(E131 ="D",ROUND(1/((1+'CrediAltoque (SI)'!$R$14)^A131),9) * 2,ROUND(1/((1+'CrediAltoque (SI)'!$R$14)^A131),9)))</f>
        <v>1.073233E-3</v>
      </c>
      <c r="G131" s="5">
        <f t="shared" si="9"/>
        <v>18.206334380000008</v>
      </c>
    </row>
    <row r="132" spans="1:7" x14ac:dyDescent="0.2">
      <c r="A132" s="2">
        <f t="shared" si="6"/>
        <v>129</v>
      </c>
      <c r="B132" s="2">
        <f t="shared" si="7"/>
        <v>129</v>
      </c>
      <c r="C132" s="4">
        <f t="shared" si="8"/>
        <v>49098</v>
      </c>
      <c r="D132" s="2">
        <f t="shared" ref="D132:D195" si="10">MONTH(C132)</f>
        <v>6</v>
      </c>
      <c r="E132" s="2" t="str">
        <f>IF(ISERROR(MATCH(D132,'CrediAltoque (SI)'!$H$18:$H$19,0))=FALSE,"C",IF(ISERROR(MATCH(D132,'CrediAltoque (SI)'!$H$20:$H$21,0))=FALSE,"D",""))</f>
        <v/>
      </c>
      <c r="F132" s="5">
        <f>IF(E132="C",0,IF(E132 ="D",ROUND(1/((1+'CrediAltoque (SI)'!$R$14)^A132),9) * 2,ROUND(1/((1+'CrediAltoque (SI)'!$R$14)^A132),9)))</f>
        <v>1.017411E-3</v>
      </c>
      <c r="G132" s="5">
        <f t="shared" si="9"/>
        <v>18.207351791000008</v>
      </c>
    </row>
    <row r="133" spans="1:7" x14ac:dyDescent="0.2">
      <c r="A133" s="2">
        <f t="shared" ref="A133:A196" si="11">A132+1</f>
        <v>130</v>
      </c>
      <c r="B133" s="2">
        <f t="shared" ref="B133:B196" si="12">IF(E133&lt;&gt;"C",IF(ISERROR(1+B132)=TRUE,1,1+B132),IF(ISNUMBER(B132),B132,1))</f>
        <v>130</v>
      </c>
      <c r="C133" s="4">
        <f t="shared" ref="C133:C196" si="13">DATE(YEAR(C132) + 1/12,MONTH(C132)+1,DAY(C132))</f>
        <v>49128</v>
      </c>
      <c r="D133" s="2">
        <f t="shared" si="10"/>
        <v>7</v>
      </c>
      <c r="E133" s="2" t="str">
        <f>IF(ISERROR(MATCH(D133,'CrediAltoque (SI)'!$H$18:$H$19,0))=FALSE,"C",IF(ISERROR(MATCH(D133,'CrediAltoque (SI)'!$H$20:$H$21,0))=FALSE,"D",""))</f>
        <v/>
      </c>
      <c r="F133" s="5">
        <f>IF(E133="C",0,IF(E133 ="D",ROUND(1/((1+'CrediAltoque (SI)'!$R$14)^A133),9) * 2,ROUND(1/((1+'CrediAltoque (SI)'!$R$14)^A133),9)))</f>
        <v>9.6449199999999995E-4</v>
      </c>
      <c r="G133" s="5">
        <f t="shared" si="9"/>
        <v>18.208316283000009</v>
      </c>
    </row>
    <row r="134" spans="1:7" x14ac:dyDescent="0.2">
      <c r="A134" s="2">
        <f t="shared" si="11"/>
        <v>131</v>
      </c>
      <c r="B134" s="2">
        <f t="shared" si="12"/>
        <v>131</v>
      </c>
      <c r="C134" s="4">
        <f t="shared" si="13"/>
        <v>49159</v>
      </c>
      <c r="D134" s="2">
        <f t="shared" si="10"/>
        <v>8</v>
      </c>
      <c r="E134" s="2" t="str">
        <f>IF(ISERROR(MATCH(D134,'CrediAltoque (SI)'!$H$18:$H$19,0))=FALSE,"C",IF(ISERROR(MATCH(D134,'CrediAltoque (SI)'!$H$20:$H$21,0))=FALSE,"D",""))</f>
        <v/>
      </c>
      <c r="F134" s="5">
        <f>IF(E134="C",0,IF(E134 ="D",ROUND(1/((1+'CrediAltoque (SI)'!$R$14)^A134),9) * 2,ROUND(1/((1+'CrediAltoque (SI)'!$R$14)^A134),9)))</f>
        <v>9.1432600000000003E-4</v>
      </c>
      <c r="G134" s="5">
        <f t="shared" ref="G134:G197" si="14">G133+ROUND(F134,9)</f>
        <v>18.209230609000009</v>
      </c>
    </row>
    <row r="135" spans="1:7" x14ac:dyDescent="0.2">
      <c r="A135" s="2">
        <f t="shared" si="11"/>
        <v>132</v>
      </c>
      <c r="B135" s="2">
        <f t="shared" si="12"/>
        <v>132</v>
      </c>
      <c r="C135" s="4">
        <f t="shared" si="13"/>
        <v>49190</v>
      </c>
      <c r="D135" s="2">
        <f t="shared" si="10"/>
        <v>9</v>
      </c>
      <c r="E135" s="2" t="str">
        <f>IF(ISERROR(MATCH(D135,'CrediAltoque (SI)'!$H$18:$H$19,0))=FALSE,"C",IF(ISERROR(MATCH(D135,'CrediAltoque (SI)'!$H$20:$H$21,0))=FALSE,"D",""))</f>
        <v/>
      </c>
      <c r="F135" s="5">
        <f>IF(E135="C",0,IF(E135 ="D",ROUND(1/((1+'CrediAltoque (SI)'!$R$14)^A135),9) * 2,ROUND(1/((1+'CrediAltoque (SI)'!$R$14)^A135),9)))</f>
        <v>8.6676899999999998E-4</v>
      </c>
      <c r="G135" s="5">
        <f t="shared" si="14"/>
        <v>18.210097378000011</v>
      </c>
    </row>
    <row r="136" spans="1:7" x14ac:dyDescent="0.2">
      <c r="A136" s="2">
        <f t="shared" si="11"/>
        <v>133</v>
      </c>
      <c r="B136" s="2">
        <f t="shared" si="12"/>
        <v>133</v>
      </c>
      <c r="C136" s="4">
        <f t="shared" si="13"/>
        <v>49220</v>
      </c>
      <c r="D136" s="2">
        <f t="shared" si="10"/>
        <v>10</v>
      </c>
      <c r="E136" s="2" t="str">
        <f>IF(ISERROR(MATCH(D136,'CrediAltoque (SI)'!$H$18:$H$19,0))=FALSE,"C",IF(ISERROR(MATCH(D136,'CrediAltoque (SI)'!$H$20:$H$21,0))=FALSE,"D",""))</f>
        <v/>
      </c>
      <c r="F136" s="5">
        <f>IF(E136="C",0,IF(E136 ="D",ROUND(1/((1+'CrediAltoque (SI)'!$R$14)^A136),9) * 2,ROUND(1/((1+'CrediAltoque (SI)'!$R$14)^A136),9)))</f>
        <v>8.2168499999999995E-4</v>
      </c>
      <c r="G136" s="5">
        <f t="shared" si="14"/>
        <v>18.210919063000009</v>
      </c>
    </row>
    <row r="137" spans="1:7" x14ac:dyDescent="0.2">
      <c r="A137" s="2">
        <f t="shared" si="11"/>
        <v>134</v>
      </c>
      <c r="B137" s="2">
        <f t="shared" si="12"/>
        <v>134</v>
      </c>
      <c r="C137" s="4">
        <f t="shared" si="13"/>
        <v>49251</v>
      </c>
      <c r="D137" s="2">
        <f t="shared" si="10"/>
        <v>11</v>
      </c>
      <c r="E137" s="2" t="str">
        <f>IF(ISERROR(MATCH(D137,'CrediAltoque (SI)'!$H$18:$H$19,0))=FALSE,"C",IF(ISERROR(MATCH(D137,'CrediAltoque (SI)'!$H$20:$H$21,0))=FALSE,"D",""))</f>
        <v/>
      </c>
      <c r="F137" s="5">
        <f>IF(E137="C",0,IF(E137 ="D",ROUND(1/((1+'CrediAltoque (SI)'!$R$14)^A137),9) * 2,ROUND(1/((1+'CrediAltoque (SI)'!$R$14)^A137),9)))</f>
        <v>7.7894699999999999E-4</v>
      </c>
      <c r="G137" s="5">
        <f t="shared" si="14"/>
        <v>18.21169801000001</v>
      </c>
    </row>
    <row r="138" spans="1:7" x14ac:dyDescent="0.2">
      <c r="A138" s="2">
        <f t="shared" si="11"/>
        <v>135</v>
      </c>
      <c r="B138" s="2">
        <f t="shared" si="12"/>
        <v>135</v>
      </c>
      <c r="C138" s="4">
        <f t="shared" si="13"/>
        <v>49281</v>
      </c>
      <c r="D138" s="2">
        <f t="shared" si="10"/>
        <v>12</v>
      </c>
      <c r="E138" s="2" t="str">
        <f>IF(ISERROR(MATCH(D138,'CrediAltoque (SI)'!$H$18:$H$19,0))=FALSE,"C",IF(ISERROR(MATCH(D138,'CrediAltoque (SI)'!$H$20:$H$21,0))=FALSE,"D",""))</f>
        <v/>
      </c>
      <c r="F138" s="5">
        <f>IF(E138="C",0,IF(E138 ="D",ROUND(1/((1+'CrediAltoque (SI)'!$R$14)^A138),9) * 2,ROUND(1/((1+'CrediAltoque (SI)'!$R$14)^A138),9)))</f>
        <v>7.38431E-4</v>
      </c>
      <c r="G138" s="5">
        <f t="shared" si="14"/>
        <v>18.212436441000008</v>
      </c>
    </row>
    <row r="139" spans="1:7" x14ac:dyDescent="0.2">
      <c r="A139" s="2">
        <f t="shared" si="11"/>
        <v>136</v>
      </c>
      <c r="B139" s="2">
        <f t="shared" si="12"/>
        <v>136</v>
      </c>
      <c r="C139" s="4">
        <f t="shared" si="13"/>
        <v>49312</v>
      </c>
      <c r="D139" s="2">
        <f t="shared" si="10"/>
        <v>1</v>
      </c>
      <c r="E139" s="2" t="str">
        <f>IF(ISERROR(MATCH(D139,'CrediAltoque (SI)'!$H$18:$H$19,0))=FALSE,"C",IF(ISERROR(MATCH(D139,'CrediAltoque (SI)'!$H$20:$H$21,0))=FALSE,"D",""))</f>
        <v/>
      </c>
      <c r="F139" s="5">
        <f>IF(E139="C",0,IF(E139 ="D",ROUND(1/((1+'CrediAltoque (SI)'!$R$14)^A139),9) * 2,ROUND(1/((1+'CrediAltoque (SI)'!$R$14)^A139),9)))</f>
        <v>7.0002300000000003E-4</v>
      </c>
      <c r="G139" s="5">
        <f t="shared" si="14"/>
        <v>18.213136464000009</v>
      </c>
    </row>
    <row r="140" spans="1:7" x14ac:dyDescent="0.2">
      <c r="A140" s="2">
        <f t="shared" si="11"/>
        <v>137</v>
      </c>
      <c r="B140" s="2">
        <f t="shared" si="12"/>
        <v>137</v>
      </c>
      <c r="C140" s="4">
        <f t="shared" si="13"/>
        <v>49343</v>
      </c>
      <c r="D140" s="2">
        <f t="shared" si="10"/>
        <v>2</v>
      </c>
      <c r="E140" s="2" t="str">
        <f>IF(ISERROR(MATCH(D140,'CrediAltoque (SI)'!$H$18:$H$19,0))=FALSE,"C",IF(ISERROR(MATCH(D140,'CrediAltoque (SI)'!$H$20:$H$21,0))=FALSE,"D",""))</f>
        <v/>
      </c>
      <c r="F140" s="5">
        <f>IF(E140="C",0,IF(E140 ="D",ROUND(1/((1+'CrediAltoque (SI)'!$R$14)^A140),9) * 2,ROUND(1/((1+'CrediAltoque (SI)'!$R$14)^A140),9)))</f>
        <v>6.6361299999999996E-4</v>
      </c>
      <c r="G140" s="5">
        <f t="shared" si="14"/>
        <v>18.213800077000009</v>
      </c>
    </row>
    <row r="141" spans="1:7" x14ac:dyDescent="0.2">
      <c r="A141" s="2">
        <f t="shared" si="11"/>
        <v>138</v>
      </c>
      <c r="B141" s="2">
        <f t="shared" si="12"/>
        <v>138</v>
      </c>
      <c r="C141" s="4">
        <f t="shared" si="13"/>
        <v>49371</v>
      </c>
      <c r="D141" s="2">
        <f t="shared" si="10"/>
        <v>3</v>
      </c>
      <c r="E141" s="2" t="str">
        <f>IF(ISERROR(MATCH(D141,'CrediAltoque (SI)'!$H$18:$H$19,0))=FALSE,"C",IF(ISERROR(MATCH(D141,'CrediAltoque (SI)'!$H$20:$H$21,0))=FALSE,"D",""))</f>
        <v/>
      </c>
      <c r="F141" s="5">
        <f>IF(E141="C",0,IF(E141 ="D",ROUND(1/((1+'CrediAltoque (SI)'!$R$14)^A141),9) * 2,ROUND(1/((1+'CrediAltoque (SI)'!$R$14)^A141),9)))</f>
        <v>6.29096E-4</v>
      </c>
      <c r="G141" s="5">
        <f t="shared" si="14"/>
        <v>18.21442917300001</v>
      </c>
    </row>
    <row r="142" spans="1:7" x14ac:dyDescent="0.2">
      <c r="A142" s="2">
        <f t="shared" si="11"/>
        <v>139</v>
      </c>
      <c r="B142" s="2">
        <f t="shared" si="12"/>
        <v>139</v>
      </c>
      <c r="C142" s="4">
        <f t="shared" si="13"/>
        <v>49402</v>
      </c>
      <c r="D142" s="2">
        <f t="shared" si="10"/>
        <v>4</v>
      </c>
      <c r="E142" s="2" t="str">
        <f>IF(ISERROR(MATCH(D142,'CrediAltoque (SI)'!$H$18:$H$19,0))=FALSE,"C",IF(ISERROR(MATCH(D142,'CrediAltoque (SI)'!$H$20:$H$21,0))=FALSE,"D",""))</f>
        <v/>
      </c>
      <c r="F142" s="5">
        <f>IF(E142="C",0,IF(E142 ="D",ROUND(1/((1+'CrediAltoque (SI)'!$R$14)^A142),9) * 2,ROUND(1/((1+'CrediAltoque (SI)'!$R$14)^A142),9)))</f>
        <v>5.9637500000000001E-4</v>
      </c>
      <c r="G142" s="5">
        <f t="shared" si="14"/>
        <v>18.215025548000011</v>
      </c>
    </row>
    <row r="143" spans="1:7" x14ac:dyDescent="0.2">
      <c r="A143" s="2">
        <f t="shared" si="11"/>
        <v>140</v>
      </c>
      <c r="B143" s="2">
        <f t="shared" si="12"/>
        <v>140</v>
      </c>
      <c r="C143" s="4">
        <f t="shared" si="13"/>
        <v>49432</v>
      </c>
      <c r="D143" s="2">
        <f t="shared" si="10"/>
        <v>5</v>
      </c>
      <c r="E143" s="2" t="str">
        <f>IF(ISERROR(MATCH(D143,'CrediAltoque (SI)'!$H$18:$H$19,0))=FALSE,"C",IF(ISERROR(MATCH(D143,'CrediAltoque (SI)'!$H$20:$H$21,0))=FALSE,"D",""))</f>
        <v/>
      </c>
      <c r="F143" s="5">
        <f>IF(E143="C",0,IF(E143 ="D",ROUND(1/((1+'CrediAltoque (SI)'!$R$14)^A143),9) * 2,ROUND(1/((1+'CrediAltoque (SI)'!$R$14)^A143),9)))</f>
        <v>5.6535600000000004E-4</v>
      </c>
      <c r="G143" s="5">
        <f t="shared" si="14"/>
        <v>18.21559090400001</v>
      </c>
    </row>
    <row r="144" spans="1:7" x14ac:dyDescent="0.2">
      <c r="A144" s="2">
        <f t="shared" si="11"/>
        <v>141</v>
      </c>
      <c r="B144" s="2">
        <f t="shared" si="12"/>
        <v>141</v>
      </c>
      <c r="C144" s="4">
        <f t="shared" si="13"/>
        <v>49463</v>
      </c>
      <c r="D144" s="2">
        <f t="shared" si="10"/>
        <v>6</v>
      </c>
      <c r="E144" s="2" t="str">
        <f>IF(ISERROR(MATCH(D144,'CrediAltoque (SI)'!$H$18:$H$19,0))=FALSE,"C",IF(ISERROR(MATCH(D144,'CrediAltoque (SI)'!$H$20:$H$21,0))=FALSE,"D",""))</f>
        <v/>
      </c>
      <c r="F144" s="5">
        <f>IF(E144="C",0,IF(E144 ="D",ROUND(1/((1+'CrediAltoque (SI)'!$R$14)^A144),9) * 2,ROUND(1/((1+'CrediAltoque (SI)'!$R$14)^A144),9)))</f>
        <v>5.3594999999999999E-4</v>
      </c>
      <c r="G144" s="5">
        <f t="shared" si="14"/>
        <v>18.216126854000009</v>
      </c>
    </row>
    <row r="145" spans="1:7" x14ac:dyDescent="0.2">
      <c r="A145" s="2">
        <f t="shared" si="11"/>
        <v>142</v>
      </c>
      <c r="B145" s="2">
        <f t="shared" si="12"/>
        <v>142</v>
      </c>
      <c r="C145" s="4">
        <f t="shared" si="13"/>
        <v>49493</v>
      </c>
      <c r="D145" s="2">
        <f t="shared" si="10"/>
        <v>7</v>
      </c>
      <c r="E145" s="2" t="str">
        <f>IF(ISERROR(MATCH(D145,'CrediAltoque (SI)'!$H$18:$H$19,0))=FALSE,"C",IF(ISERROR(MATCH(D145,'CrediAltoque (SI)'!$H$20:$H$21,0))=FALSE,"D",""))</f>
        <v/>
      </c>
      <c r="F145" s="5">
        <f>IF(E145="C",0,IF(E145 ="D",ROUND(1/((1+'CrediAltoque (SI)'!$R$14)^A145),9) * 2,ROUND(1/((1+'CrediAltoque (SI)'!$R$14)^A145),9)))</f>
        <v>5.0807300000000005E-4</v>
      </c>
      <c r="G145" s="5">
        <f t="shared" si="14"/>
        <v>18.216634927000008</v>
      </c>
    </row>
    <row r="146" spans="1:7" x14ac:dyDescent="0.2">
      <c r="A146" s="2">
        <f t="shared" si="11"/>
        <v>143</v>
      </c>
      <c r="B146" s="2">
        <f t="shared" si="12"/>
        <v>143</v>
      </c>
      <c r="C146" s="4">
        <f t="shared" si="13"/>
        <v>49524</v>
      </c>
      <c r="D146" s="2">
        <f t="shared" si="10"/>
        <v>8</v>
      </c>
      <c r="E146" s="2" t="str">
        <f>IF(ISERROR(MATCH(D146,'CrediAltoque (SI)'!$H$18:$H$19,0))=FALSE,"C",IF(ISERROR(MATCH(D146,'CrediAltoque (SI)'!$H$20:$H$21,0))=FALSE,"D",""))</f>
        <v/>
      </c>
      <c r="F146" s="5">
        <f>IF(E146="C",0,IF(E146 ="D",ROUND(1/((1+'CrediAltoque (SI)'!$R$14)^A146),9) * 2,ROUND(1/((1+'CrediAltoque (SI)'!$R$14)^A146),9)))</f>
        <v>4.8164699999999998E-4</v>
      </c>
      <c r="G146" s="5">
        <f t="shared" si="14"/>
        <v>18.217116574000009</v>
      </c>
    </row>
    <row r="147" spans="1:7" x14ac:dyDescent="0.2">
      <c r="A147" s="2">
        <f t="shared" si="11"/>
        <v>144</v>
      </c>
      <c r="B147" s="2">
        <f t="shared" si="12"/>
        <v>144</v>
      </c>
      <c r="C147" s="4">
        <f t="shared" si="13"/>
        <v>49555</v>
      </c>
      <c r="D147" s="2">
        <f t="shared" si="10"/>
        <v>9</v>
      </c>
      <c r="E147" s="2" t="str">
        <f>IF(ISERROR(MATCH(D147,'CrediAltoque (SI)'!$H$18:$H$19,0))=FALSE,"C",IF(ISERROR(MATCH(D147,'CrediAltoque (SI)'!$H$20:$H$21,0))=FALSE,"D",""))</f>
        <v/>
      </c>
      <c r="F147" s="5">
        <f>IF(E147="C",0,IF(E147 ="D",ROUND(1/((1+'CrediAltoque (SI)'!$R$14)^A147),9) * 2,ROUND(1/((1+'CrediAltoque (SI)'!$R$14)^A147),9)))</f>
        <v>4.5659500000000002E-4</v>
      </c>
      <c r="G147" s="5">
        <f t="shared" si="14"/>
        <v>18.217573169000008</v>
      </c>
    </row>
    <row r="148" spans="1:7" x14ac:dyDescent="0.2">
      <c r="A148" s="2">
        <f t="shared" si="11"/>
        <v>145</v>
      </c>
      <c r="B148" s="2">
        <f t="shared" si="12"/>
        <v>145</v>
      </c>
      <c r="C148" s="4">
        <f t="shared" si="13"/>
        <v>49585</v>
      </c>
      <c r="D148" s="2">
        <f t="shared" si="10"/>
        <v>10</v>
      </c>
      <c r="E148" s="2" t="str">
        <f>IF(ISERROR(MATCH(D148,'CrediAltoque (SI)'!$H$18:$H$19,0))=FALSE,"C",IF(ISERROR(MATCH(D148,'CrediAltoque (SI)'!$H$20:$H$21,0))=FALSE,"D",""))</f>
        <v/>
      </c>
      <c r="F148" s="5">
        <f>IF(E148="C",0,IF(E148 ="D",ROUND(1/((1+'CrediAltoque (SI)'!$R$14)^A148),9) * 2,ROUND(1/((1+'CrediAltoque (SI)'!$R$14)^A148),9)))</f>
        <v>4.3284600000000002E-4</v>
      </c>
      <c r="G148" s="5">
        <f t="shared" si="14"/>
        <v>18.218006015000007</v>
      </c>
    </row>
    <row r="149" spans="1:7" x14ac:dyDescent="0.2">
      <c r="A149" s="2">
        <f t="shared" si="11"/>
        <v>146</v>
      </c>
      <c r="B149" s="2">
        <f t="shared" si="12"/>
        <v>146</v>
      </c>
      <c r="C149" s="4">
        <f t="shared" si="13"/>
        <v>49616</v>
      </c>
      <c r="D149" s="2">
        <f t="shared" si="10"/>
        <v>11</v>
      </c>
      <c r="E149" s="2" t="str">
        <f>IF(ISERROR(MATCH(D149,'CrediAltoque (SI)'!$H$18:$H$19,0))=FALSE,"C",IF(ISERROR(MATCH(D149,'CrediAltoque (SI)'!$H$20:$H$21,0))=FALSE,"D",""))</f>
        <v/>
      </c>
      <c r="F149" s="5">
        <f>IF(E149="C",0,IF(E149 ="D",ROUND(1/((1+'CrediAltoque (SI)'!$R$14)^A149),9) * 2,ROUND(1/((1+'CrediAltoque (SI)'!$R$14)^A149),9)))</f>
        <v>4.1033200000000001E-4</v>
      </c>
      <c r="G149" s="5">
        <f t="shared" si="14"/>
        <v>18.218416347000009</v>
      </c>
    </row>
    <row r="150" spans="1:7" x14ac:dyDescent="0.2">
      <c r="A150" s="2">
        <f t="shared" si="11"/>
        <v>147</v>
      </c>
      <c r="B150" s="2">
        <f t="shared" si="12"/>
        <v>147</v>
      </c>
      <c r="C150" s="4">
        <f t="shared" si="13"/>
        <v>49646</v>
      </c>
      <c r="D150" s="2">
        <f t="shared" si="10"/>
        <v>12</v>
      </c>
      <c r="E150" s="2" t="str">
        <f>IF(ISERROR(MATCH(D150,'CrediAltoque (SI)'!$H$18:$H$19,0))=FALSE,"C",IF(ISERROR(MATCH(D150,'CrediAltoque (SI)'!$H$20:$H$21,0))=FALSE,"D",""))</f>
        <v/>
      </c>
      <c r="F150" s="5">
        <f>IF(E150="C",0,IF(E150 ="D",ROUND(1/((1+'CrediAltoque (SI)'!$R$14)^A150),9) * 2,ROUND(1/((1+'CrediAltoque (SI)'!$R$14)^A150),9)))</f>
        <v>3.8898900000000001E-4</v>
      </c>
      <c r="G150" s="5">
        <f t="shared" si="14"/>
        <v>18.21880533600001</v>
      </c>
    </row>
    <row r="151" spans="1:7" x14ac:dyDescent="0.2">
      <c r="A151" s="2">
        <f t="shared" si="11"/>
        <v>148</v>
      </c>
      <c r="B151" s="2">
        <f t="shared" si="12"/>
        <v>148</v>
      </c>
      <c r="C151" s="4">
        <f t="shared" si="13"/>
        <v>49677</v>
      </c>
      <c r="D151" s="2">
        <f t="shared" si="10"/>
        <v>1</v>
      </c>
      <c r="E151" s="2" t="str">
        <f>IF(ISERROR(MATCH(D151,'CrediAltoque (SI)'!$H$18:$H$19,0))=FALSE,"C",IF(ISERROR(MATCH(D151,'CrediAltoque (SI)'!$H$20:$H$21,0))=FALSE,"D",""))</f>
        <v/>
      </c>
      <c r="F151" s="5">
        <f>IF(E151="C",0,IF(E151 ="D",ROUND(1/((1+'CrediAltoque (SI)'!$R$14)^A151),9) * 2,ROUND(1/((1+'CrediAltoque (SI)'!$R$14)^A151),9)))</f>
        <v>3.6875699999999999E-4</v>
      </c>
      <c r="G151" s="5">
        <f t="shared" si="14"/>
        <v>18.21917409300001</v>
      </c>
    </row>
    <row r="152" spans="1:7" x14ac:dyDescent="0.2">
      <c r="A152" s="2">
        <f t="shared" si="11"/>
        <v>149</v>
      </c>
      <c r="B152" s="2">
        <f t="shared" si="12"/>
        <v>149</v>
      </c>
      <c r="C152" s="4">
        <f t="shared" si="13"/>
        <v>49708</v>
      </c>
      <c r="D152" s="2">
        <f t="shared" si="10"/>
        <v>2</v>
      </c>
      <c r="E152" s="2" t="str">
        <f>IF(ISERROR(MATCH(D152,'CrediAltoque (SI)'!$H$18:$H$19,0))=FALSE,"C",IF(ISERROR(MATCH(D152,'CrediAltoque (SI)'!$H$20:$H$21,0))=FALSE,"D",""))</f>
        <v/>
      </c>
      <c r="F152" s="5">
        <f>IF(E152="C",0,IF(E152 ="D",ROUND(1/((1+'CrediAltoque (SI)'!$R$14)^A152),9) * 2,ROUND(1/((1+'CrediAltoque (SI)'!$R$14)^A152),9)))</f>
        <v>3.49577E-4</v>
      </c>
      <c r="G152" s="5">
        <f t="shared" si="14"/>
        <v>18.219523670000012</v>
      </c>
    </row>
    <row r="153" spans="1:7" x14ac:dyDescent="0.2">
      <c r="A153" s="2">
        <f t="shared" si="11"/>
        <v>150</v>
      </c>
      <c r="B153" s="2">
        <f t="shared" si="12"/>
        <v>150</v>
      </c>
      <c r="C153" s="4">
        <f t="shared" si="13"/>
        <v>49737</v>
      </c>
      <c r="D153" s="2">
        <f t="shared" si="10"/>
        <v>3</v>
      </c>
      <c r="E153" s="2" t="str">
        <f>IF(ISERROR(MATCH(D153,'CrediAltoque (SI)'!$H$18:$H$19,0))=FALSE,"C",IF(ISERROR(MATCH(D153,'CrediAltoque (SI)'!$H$20:$H$21,0))=FALSE,"D",""))</f>
        <v/>
      </c>
      <c r="F153" s="5">
        <f>IF(E153="C",0,IF(E153 ="D",ROUND(1/((1+'CrediAltoque (SI)'!$R$14)^A153),9) * 2,ROUND(1/((1+'CrediAltoque (SI)'!$R$14)^A153),9)))</f>
        <v>3.3139399999999999E-4</v>
      </c>
      <c r="G153" s="5">
        <f t="shared" si="14"/>
        <v>18.219855064000011</v>
      </c>
    </row>
    <row r="154" spans="1:7" x14ac:dyDescent="0.2">
      <c r="A154" s="2">
        <f t="shared" si="11"/>
        <v>151</v>
      </c>
      <c r="B154" s="2">
        <f t="shared" si="12"/>
        <v>151</v>
      </c>
      <c r="C154" s="4">
        <f t="shared" si="13"/>
        <v>49768</v>
      </c>
      <c r="D154" s="2">
        <f t="shared" si="10"/>
        <v>4</v>
      </c>
      <c r="E154" s="2" t="str">
        <f>IF(ISERROR(MATCH(D154,'CrediAltoque (SI)'!$H$18:$H$19,0))=FALSE,"C",IF(ISERROR(MATCH(D154,'CrediAltoque (SI)'!$H$20:$H$21,0))=FALSE,"D",""))</f>
        <v/>
      </c>
      <c r="F154" s="5">
        <f>IF(E154="C",0,IF(E154 ="D",ROUND(1/((1+'CrediAltoque (SI)'!$R$14)^A154),9) * 2,ROUND(1/((1+'CrediAltoque (SI)'!$R$14)^A154),9)))</f>
        <v>3.1415700000000002E-4</v>
      </c>
      <c r="G154" s="5">
        <f t="shared" si="14"/>
        <v>18.22016922100001</v>
      </c>
    </row>
    <row r="155" spans="1:7" x14ac:dyDescent="0.2">
      <c r="A155" s="2">
        <f t="shared" si="11"/>
        <v>152</v>
      </c>
      <c r="B155" s="2">
        <f t="shared" si="12"/>
        <v>152</v>
      </c>
      <c r="C155" s="4">
        <f t="shared" si="13"/>
        <v>49798</v>
      </c>
      <c r="D155" s="2">
        <f t="shared" si="10"/>
        <v>5</v>
      </c>
      <c r="E155" s="2" t="str">
        <f>IF(ISERROR(MATCH(D155,'CrediAltoque (SI)'!$H$18:$H$19,0))=FALSE,"C",IF(ISERROR(MATCH(D155,'CrediAltoque (SI)'!$H$20:$H$21,0))=FALSE,"D",""))</f>
        <v/>
      </c>
      <c r="F155" s="5">
        <f>IF(E155="C",0,IF(E155 ="D",ROUND(1/((1+'CrediAltoque (SI)'!$R$14)^A155),9) * 2,ROUND(1/((1+'CrediAltoque (SI)'!$R$14)^A155),9)))</f>
        <v>2.9781700000000003E-4</v>
      </c>
      <c r="G155" s="5">
        <f t="shared" si="14"/>
        <v>18.22046703800001</v>
      </c>
    </row>
    <row r="156" spans="1:7" x14ac:dyDescent="0.2">
      <c r="A156" s="2">
        <f t="shared" si="11"/>
        <v>153</v>
      </c>
      <c r="B156" s="2">
        <f t="shared" si="12"/>
        <v>153</v>
      </c>
      <c r="C156" s="4">
        <f t="shared" si="13"/>
        <v>49829</v>
      </c>
      <c r="D156" s="2">
        <f t="shared" si="10"/>
        <v>6</v>
      </c>
      <c r="E156" s="2" t="str">
        <f>IF(ISERROR(MATCH(D156,'CrediAltoque (SI)'!$H$18:$H$19,0))=FALSE,"C",IF(ISERROR(MATCH(D156,'CrediAltoque (SI)'!$H$20:$H$21,0))=FALSE,"D",""))</f>
        <v/>
      </c>
      <c r="F156" s="5">
        <f>IF(E156="C",0,IF(E156 ="D",ROUND(1/((1+'CrediAltoque (SI)'!$R$14)^A156),9) * 2,ROUND(1/((1+'CrediAltoque (SI)'!$R$14)^A156),9)))</f>
        <v>2.8232600000000001E-4</v>
      </c>
      <c r="G156" s="5">
        <f t="shared" si="14"/>
        <v>18.22074936400001</v>
      </c>
    </row>
    <row r="157" spans="1:7" x14ac:dyDescent="0.2">
      <c r="A157" s="2">
        <f t="shared" si="11"/>
        <v>154</v>
      </c>
      <c r="B157" s="2">
        <f t="shared" si="12"/>
        <v>154</v>
      </c>
      <c r="C157" s="4">
        <f t="shared" si="13"/>
        <v>49859</v>
      </c>
      <c r="D157" s="2">
        <f t="shared" si="10"/>
        <v>7</v>
      </c>
      <c r="E157" s="2" t="str">
        <f>IF(ISERROR(MATCH(D157,'CrediAltoque (SI)'!$H$18:$H$19,0))=FALSE,"C",IF(ISERROR(MATCH(D157,'CrediAltoque (SI)'!$H$20:$H$21,0))=FALSE,"D",""))</f>
        <v/>
      </c>
      <c r="F157" s="5">
        <f>IF(E157="C",0,IF(E157 ="D",ROUND(1/((1+'CrediAltoque (SI)'!$R$14)^A157),9) * 2,ROUND(1/((1+'CrediAltoque (SI)'!$R$14)^A157),9)))</f>
        <v>2.6764200000000001E-4</v>
      </c>
      <c r="G157" s="5">
        <f t="shared" si="14"/>
        <v>18.221017006000011</v>
      </c>
    </row>
    <row r="158" spans="1:7" x14ac:dyDescent="0.2">
      <c r="A158" s="2">
        <f t="shared" si="11"/>
        <v>155</v>
      </c>
      <c r="B158" s="2">
        <f t="shared" si="12"/>
        <v>155</v>
      </c>
      <c r="C158" s="4">
        <f t="shared" si="13"/>
        <v>49890</v>
      </c>
      <c r="D158" s="2">
        <f t="shared" si="10"/>
        <v>8</v>
      </c>
      <c r="E158" s="2" t="str">
        <f>IF(ISERROR(MATCH(D158,'CrediAltoque (SI)'!$H$18:$H$19,0))=FALSE,"C",IF(ISERROR(MATCH(D158,'CrediAltoque (SI)'!$H$20:$H$21,0))=FALSE,"D",""))</f>
        <v/>
      </c>
      <c r="F158" s="5">
        <f>IF(E158="C",0,IF(E158 ="D",ROUND(1/((1+'CrediAltoque (SI)'!$R$14)^A158),9) * 2,ROUND(1/((1+'CrediAltoque (SI)'!$R$14)^A158),9)))</f>
        <v>2.5372099999999999E-4</v>
      </c>
      <c r="G158" s="5">
        <f t="shared" si="14"/>
        <v>18.221270727000011</v>
      </c>
    </row>
    <row r="159" spans="1:7" x14ac:dyDescent="0.2">
      <c r="A159" s="2">
        <f t="shared" si="11"/>
        <v>156</v>
      </c>
      <c r="B159" s="2">
        <f t="shared" si="12"/>
        <v>156</v>
      </c>
      <c r="C159" s="4">
        <f t="shared" si="13"/>
        <v>49921</v>
      </c>
      <c r="D159" s="2">
        <f t="shared" si="10"/>
        <v>9</v>
      </c>
      <c r="E159" s="2" t="str">
        <f>IF(ISERROR(MATCH(D159,'CrediAltoque (SI)'!$H$18:$H$19,0))=FALSE,"C",IF(ISERROR(MATCH(D159,'CrediAltoque (SI)'!$H$20:$H$21,0))=FALSE,"D",""))</f>
        <v/>
      </c>
      <c r="F159" s="5">
        <f>IF(E159="C",0,IF(E159 ="D",ROUND(1/((1+'CrediAltoque (SI)'!$R$14)^A159),9) * 2,ROUND(1/((1+'CrediAltoque (SI)'!$R$14)^A159),9)))</f>
        <v>2.4052399999999999E-4</v>
      </c>
      <c r="G159" s="5">
        <f t="shared" si="14"/>
        <v>18.22151125100001</v>
      </c>
    </row>
    <row r="160" spans="1:7" x14ac:dyDescent="0.2">
      <c r="A160" s="2">
        <f t="shared" si="11"/>
        <v>157</v>
      </c>
      <c r="B160" s="2">
        <f t="shared" si="12"/>
        <v>157</v>
      </c>
      <c r="C160" s="4">
        <f t="shared" si="13"/>
        <v>49951</v>
      </c>
      <c r="D160" s="2">
        <f t="shared" si="10"/>
        <v>10</v>
      </c>
      <c r="E160" s="2" t="str">
        <f>IF(ISERROR(MATCH(D160,'CrediAltoque (SI)'!$H$18:$H$19,0))=FALSE,"C",IF(ISERROR(MATCH(D160,'CrediAltoque (SI)'!$H$20:$H$21,0))=FALSE,"D",""))</f>
        <v/>
      </c>
      <c r="F160" s="5">
        <f>IF(E160="C",0,IF(E160 ="D",ROUND(1/((1+'CrediAltoque (SI)'!$R$14)^A160),9) * 2,ROUND(1/((1+'CrediAltoque (SI)'!$R$14)^A160),9)))</f>
        <v>2.2801399999999999E-4</v>
      </c>
      <c r="G160" s="5">
        <f t="shared" si="14"/>
        <v>18.221739265000011</v>
      </c>
    </row>
    <row r="161" spans="1:7" x14ac:dyDescent="0.2">
      <c r="A161" s="2">
        <f t="shared" si="11"/>
        <v>158</v>
      </c>
      <c r="B161" s="2">
        <f t="shared" si="12"/>
        <v>158</v>
      </c>
      <c r="C161" s="4">
        <f t="shared" si="13"/>
        <v>49982</v>
      </c>
      <c r="D161" s="2">
        <f t="shared" si="10"/>
        <v>11</v>
      </c>
      <c r="E161" s="2" t="str">
        <f>IF(ISERROR(MATCH(D161,'CrediAltoque (SI)'!$H$18:$H$19,0))=FALSE,"C",IF(ISERROR(MATCH(D161,'CrediAltoque (SI)'!$H$20:$H$21,0))=FALSE,"D",""))</f>
        <v/>
      </c>
      <c r="F161" s="5">
        <f>IF(E161="C",0,IF(E161 ="D",ROUND(1/((1+'CrediAltoque (SI)'!$R$14)^A161),9) * 2,ROUND(1/((1+'CrediAltoque (SI)'!$R$14)^A161),9)))</f>
        <v>2.16154E-4</v>
      </c>
      <c r="G161" s="5">
        <f t="shared" si="14"/>
        <v>18.221955419000011</v>
      </c>
    </row>
    <row r="162" spans="1:7" x14ac:dyDescent="0.2">
      <c r="A162" s="2">
        <f t="shared" si="11"/>
        <v>159</v>
      </c>
      <c r="B162" s="2">
        <f t="shared" si="12"/>
        <v>159</v>
      </c>
      <c r="C162" s="4">
        <f t="shared" si="13"/>
        <v>50012</v>
      </c>
      <c r="D162" s="2">
        <f t="shared" si="10"/>
        <v>12</v>
      </c>
      <c r="E162" s="2" t="str">
        <f>IF(ISERROR(MATCH(D162,'CrediAltoque (SI)'!$H$18:$H$19,0))=FALSE,"C",IF(ISERROR(MATCH(D162,'CrediAltoque (SI)'!$H$20:$H$21,0))=FALSE,"D",""))</f>
        <v/>
      </c>
      <c r="F162" s="5">
        <f>IF(E162="C",0,IF(E162 ="D",ROUND(1/((1+'CrediAltoque (SI)'!$R$14)^A162),9) * 2,ROUND(1/((1+'CrediAltoque (SI)'!$R$14)^A162),9)))</f>
        <v>2.04911E-4</v>
      </c>
      <c r="G162" s="5">
        <f t="shared" si="14"/>
        <v>18.222160330000012</v>
      </c>
    </row>
    <row r="163" spans="1:7" x14ac:dyDescent="0.2">
      <c r="A163" s="2">
        <f t="shared" si="11"/>
        <v>160</v>
      </c>
      <c r="B163" s="2">
        <f t="shared" si="12"/>
        <v>160</v>
      </c>
      <c r="C163" s="4">
        <f t="shared" si="13"/>
        <v>50043</v>
      </c>
      <c r="D163" s="2">
        <f t="shared" si="10"/>
        <v>1</v>
      </c>
      <c r="E163" s="2" t="str">
        <f>IF(ISERROR(MATCH(D163,'CrediAltoque (SI)'!$H$18:$H$19,0))=FALSE,"C",IF(ISERROR(MATCH(D163,'CrediAltoque (SI)'!$H$20:$H$21,0))=FALSE,"D",""))</f>
        <v/>
      </c>
      <c r="F163" s="5">
        <f>IF(E163="C",0,IF(E163 ="D",ROUND(1/((1+'CrediAltoque (SI)'!$R$14)^A163),9) * 2,ROUND(1/((1+'CrediAltoque (SI)'!$R$14)^A163),9)))</f>
        <v>1.94253E-4</v>
      </c>
      <c r="G163" s="5">
        <f t="shared" si="14"/>
        <v>18.222354583000012</v>
      </c>
    </row>
    <row r="164" spans="1:7" x14ac:dyDescent="0.2">
      <c r="A164" s="2">
        <f t="shared" si="11"/>
        <v>161</v>
      </c>
      <c r="B164" s="2">
        <f t="shared" si="12"/>
        <v>161</v>
      </c>
      <c r="C164" s="4">
        <f t="shared" si="13"/>
        <v>50074</v>
      </c>
      <c r="D164" s="2">
        <f t="shared" si="10"/>
        <v>2</v>
      </c>
      <c r="E164" s="2" t="str">
        <f>IF(ISERROR(MATCH(D164,'CrediAltoque (SI)'!$H$18:$H$19,0))=FALSE,"C",IF(ISERROR(MATCH(D164,'CrediAltoque (SI)'!$H$20:$H$21,0))=FALSE,"D",""))</f>
        <v/>
      </c>
      <c r="F164" s="5">
        <f>IF(E164="C",0,IF(E164 ="D",ROUND(1/((1+'CrediAltoque (SI)'!$R$14)^A164),9) * 2,ROUND(1/((1+'CrediAltoque (SI)'!$R$14)^A164),9)))</f>
        <v>1.8414899999999999E-4</v>
      </c>
      <c r="G164" s="5">
        <f t="shared" si="14"/>
        <v>18.222538732000011</v>
      </c>
    </row>
    <row r="165" spans="1:7" x14ac:dyDescent="0.2">
      <c r="A165" s="2">
        <f t="shared" si="11"/>
        <v>162</v>
      </c>
      <c r="B165" s="2">
        <f t="shared" si="12"/>
        <v>162</v>
      </c>
      <c r="C165" s="4">
        <f t="shared" si="13"/>
        <v>50102</v>
      </c>
      <c r="D165" s="2">
        <f t="shared" si="10"/>
        <v>3</v>
      </c>
      <c r="E165" s="2" t="str">
        <f>IF(ISERROR(MATCH(D165,'CrediAltoque (SI)'!$H$18:$H$19,0))=FALSE,"C",IF(ISERROR(MATCH(D165,'CrediAltoque (SI)'!$H$20:$H$21,0))=FALSE,"D",""))</f>
        <v/>
      </c>
      <c r="F165" s="5">
        <f>IF(E165="C",0,IF(E165 ="D",ROUND(1/((1+'CrediAltoque (SI)'!$R$14)^A165),9) * 2,ROUND(1/((1+'CrediAltoque (SI)'!$R$14)^A165),9)))</f>
        <v>1.7457099999999999E-4</v>
      </c>
      <c r="G165" s="5">
        <f t="shared" si="14"/>
        <v>18.22271330300001</v>
      </c>
    </row>
    <row r="166" spans="1:7" x14ac:dyDescent="0.2">
      <c r="A166" s="2">
        <f t="shared" si="11"/>
        <v>163</v>
      </c>
      <c r="B166" s="2">
        <f t="shared" si="12"/>
        <v>163</v>
      </c>
      <c r="C166" s="4">
        <f t="shared" si="13"/>
        <v>50133</v>
      </c>
      <c r="D166" s="2">
        <f t="shared" si="10"/>
        <v>4</v>
      </c>
      <c r="E166" s="2" t="str">
        <f>IF(ISERROR(MATCH(D166,'CrediAltoque (SI)'!$H$18:$H$19,0))=FALSE,"C",IF(ISERROR(MATCH(D166,'CrediAltoque (SI)'!$H$20:$H$21,0))=FALSE,"D",""))</f>
        <v/>
      </c>
      <c r="F166" s="5">
        <f>IF(E166="C",0,IF(E166 ="D",ROUND(1/((1+'CrediAltoque (SI)'!$R$14)^A166),9) * 2,ROUND(1/((1+'CrediAltoque (SI)'!$R$14)^A166),9)))</f>
        <v>1.6549100000000001E-4</v>
      </c>
      <c r="G166" s="5">
        <f t="shared" si="14"/>
        <v>18.22287879400001</v>
      </c>
    </row>
    <row r="167" spans="1:7" x14ac:dyDescent="0.2">
      <c r="A167" s="2">
        <f t="shared" si="11"/>
        <v>164</v>
      </c>
      <c r="B167" s="2">
        <f t="shared" si="12"/>
        <v>164</v>
      </c>
      <c r="C167" s="4">
        <f t="shared" si="13"/>
        <v>50163</v>
      </c>
      <c r="D167" s="2">
        <f t="shared" si="10"/>
        <v>5</v>
      </c>
      <c r="E167" s="2" t="str">
        <f>IF(ISERROR(MATCH(D167,'CrediAltoque (SI)'!$H$18:$H$19,0))=FALSE,"C",IF(ISERROR(MATCH(D167,'CrediAltoque (SI)'!$H$20:$H$21,0))=FALSE,"D",""))</f>
        <v/>
      </c>
      <c r="F167" s="5">
        <f>IF(E167="C",0,IF(E167 ="D",ROUND(1/((1+'CrediAltoque (SI)'!$R$14)^A167),9) * 2,ROUND(1/((1+'CrediAltoque (SI)'!$R$14)^A167),9)))</f>
        <v>1.56883E-4</v>
      </c>
      <c r="G167" s="5">
        <f t="shared" si="14"/>
        <v>18.223035677000009</v>
      </c>
    </row>
    <row r="168" spans="1:7" x14ac:dyDescent="0.2">
      <c r="A168" s="2">
        <f t="shared" si="11"/>
        <v>165</v>
      </c>
      <c r="B168" s="2">
        <f t="shared" si="12"/>
        <v>165</v>
      </c>
      <c r="C168" s="4">
        <f t="shared" si="13"/>
        <v>50194</v>
      </c>
      <c r="D168" s="2">
        <f t="shared" si="10"/>
        <v>6</v>
      </c>
      <c r="E168" s="2" t="str">
        <f>IF(ISERROR(MATCH(D168,'CrediAltoque (SI)'!$H$18:$H$19,0))=FALSE,"C",IF(ISERROR(MATCH(D168,'CrediAltoque (SI)'!$H$20:$H$21,0))=FALSE,"D",""))</f>
        <v/>
      </c>
      <c r="F168" s="5">
        <f>IF(E168="C",0,IF(E168 ="D",ROUND(1/((1+'CrediAltoque (SI)'!$R$14)^A168),9) * 2,ROUND(1/((1+'CrediAltoque (SI)'!$R$14)^A168),9)))</f>
        <v>1.4872299999999999E-4</v>
      </c>
      <c r="G168" s="5">
        <f t="shared" si="14"/>
        <v>18.223184400000008</v>
      </c>
    </row>
    <row r="169" spans="1:7" x14ac:dyDescent="0.2">
      <c r="A169" s="2">
        <f t="shared" si="11"/>
        <v>166</v>
      </c>
      <c r="B169" s="2">
        <f t="shared" si="12"/>
        <v>166</v>
      </c>
      <c r="C169" s="4">
        <f t="shared" si="13"/>
        <v>50224</v>
      </c>
      <c r="D169" s="2">
        <f t="shared" si="10"/>
        <v>7</v>
      </c>
      <c r="E169" s="2" t="str">
        <f>IF(ISERROR(MATCH(D169,'CrediAltoque (SI)'!$H$18:$H$19,0))=FALSE,"C",IF(ISERROR(MATCH(D169,'CrediAltoque (SI)'!$H$20:$H$21,0))=FALSE,"D",""))</f>
        <v/>
      </c>
      <c r="F169" s="5">
        <f>IF(E169="C",0,IF(E169 ="D",ROUND(1/((1+'CrediAltoque (SI)'!$R$14)^A169),9) * 2,ROUND(1/((1+'CrediAltoque (SI)'!$R$14)^A169),9)))</f>
        <v>1.4098800000000001E-4</v>
      </c>
      <c r="G169" s="5">
        <f t="shared" si="14"/>
        <v>18.223325388000006</v>
      </c>
    </row>
    <row r="170" spans="1:7" x14ac:dyDescent="0.2">
      <c r="A170" s="2">
        <f t="shared" si="11"/>
        <v>167</v>
      </c>
      <c r="B170" s="2">
        <f t="shared" si="12"/>
        <v>167</v>
      </c>
      <c r="C170" s="4">
        <f t="shared" si="13"/>
        <v>50255</v>
      </c>
      <c r="D170" s="2">
        <f t="shared" si="10"/>
        <v>8</v>
      </c>
      <c r="E170" s="2" t="str">
        <f>IF(ISERROR(MATCH(D170,'CrediAltoque (SI)'!$H$18:$H$19,0))=FALSE,"C",IF(ISERROR(MATCH(D170,'CrediAltoque (SI)'!$H$20:$H$21,0))=FALSE,"D",""))</f>
        <v/>
      </c>
      <c r="F170" s="5">
        <f>IF(E170="C",0,IF(E170 ="D",ROUND(1/((1+'CrediAltoque (SI)'!$R$14)^A170),9) * 2,ROUND(1/((1+'CrediAltoque (SI)'!$R$14)^A170),9)))</f>
        <v>1.3365499999999999E-4</v>
      </c>
      <c r="G170" s="5">
        <f t="shared" si="14"/>
        <v>18.223459043000005</v>
      </c>
    </row>
    <row r="171" spans="1:7" x14ac:dyDescent="0.2">
      <c r="A171" s="2">
        <f t="shared" si="11"/>
        <v>168</v>
      </c>
      <c r="B171" s="2">
        <f t="shared" si="12"/>
        <v>168</v>
      </c>
      <c r="C171" s="4">
        <f t="shared" si="13"/>
        <v>50286</v>
      </c>
      <c r="D171" s="2">
        <f t="shared" si="10"/>
        <v>9</v>
      </c>
      <c r="E171" s="2" t="str">
        <f>IF(ISERROR(MATCH(D171,'CrediAltoque (SI)'!$H$18:$H$19,0))=FALSE,"C",IF(ISERROR(MATCH(D171,'CrediAltoque (SI)'!$H$20:$H$21,0))=FALSE,"D",""))</f>
        <v/>
      </c>
      <c r="F171" s="5">
        <f>IF(E171="C",0,IF(E171 ="D",ROUND(1/((1+'CrediAltoque (SI)'!$R$14)^A171),9) * 2,ROUND(1/((1+'CrediAltoque (SI)'!$R$14)^A171),9)))</f>
        <v>1.2670300000000001E-4</v>
      </c>
      <c r="G171" s="5">
        <f t="shared" si="14"/>
        <v>18.223585746000005</v>
      </c>
    </row>
    <row r="172" spans="1:7" x14ac:dyDescent="0.2">
      <c r="A172" s="2">
        <f t="shared" si="11"/>
        <v>169</v>
      </c>
      <c r="B172" s="2">
        <f t="shared" si="12"/>
        <v>169</v>
      </c>
      <c r="C172" s="4">
        <f t="shared" si="13"/>
        <v>50316</v>
      </c>
      <c r="D172" s="2">
        <f t="shared" si="10"/>
        <v>10</v>
      </c>
      <c r="E172" s="2" t="str">
        <f>IF(ISERROR(MATCH(D172,'CrediAltoque (SI)'!$H$18:$H$19,0))=FALSE,"C",IF(ISERROR(MATCH(D172,'CrediAltoque (SI)'!$H$20:$H$21,0))=FALSE,"D",""))</f>
        <v/>
      </c>
      <c r="F172" s="5">
        <f>IF(E172="C",0,IF(E172 ="D",ROUND(1/((1+'CrediAltoque (SI)'!$R$14)^A172),9) * 2,ROUND(1/((1+'CrediAltoque (SI)'!$R$14)^A172),9)))</f>
        <v>1.2011299999999999E-4</v>
      </c>
      <c r="G172" s="5">
        <f t="shared" si="14"/>
        <v>18.223705859000006</v>
      </c>
    </row>
    <row r="173" spans="1:7" x14ac:dyDescent="0.2">
      <c r="A173" s="2">
        <f t="shared" si="11"/>
        <v>170</v>
      </c>
      <c r="B173" s="2">
        <f t="shared" si="12"/>
        <v>170</v>
      </c>
      <c r="C173" s="4">
        <f t="shared" si="13"/>
        <v>50347</v>
      </c>
      <c r="D173" s="2">
        <f t="shared" si="10"/>
        <v>11</v>
      </c>
      <c r="E173" s="2" t="str">
        <f>IF(ISERROR(MATCH(D173,'CrediAltoque (SI)'!$H$18:$H$19,0))=FALSE,"C",IF(ISERROR(MATCH(D173,'CrediAltoque (SI)'!$H$20:$H$21,0))=FALSE,"D",""))</f>
        <v/>
      </c>
      <c r="F173" s="5">
        <f>IF(E173="C",0,IF(E173 ="D",ROUND(1/((1+'CrediAltoque (SI)'!$R$14)^A173),9) * 2,ROUND(1/((1+'CrediAltoque (SI)'!$R$14)^A173),9)))</f>
        <v>1.1386499999999999E-4</v>
      </c>
      <c r="G173" s="5">
        <f t="shared" si="14"/>
        <v>18.223819724000005</v>
      </c>
    </row>
    <row r="174" spans="1:7" x14ac:dyDescent="0.2">
      <c r="A174" s="2">
        <f t="shared" si="11"/>
        <v>171</v>
      </c>
      <c r="B174" s="2">
        <f t="shared" si="12"/>
        <v>171</v>
      </c>
      <c r="C174" s="4">
        <f t="shared" si="13"/>
        <v>50377</v>
      </c>
      <c r="D174" s="2">
        <f t="shared" si="10"/>
        <v>12</v>
      </c>
      <c r="E174" s="2" t="str">
        <f>IF(ISERROR(MATCH(D174,'CrediAltoque (SI)'!$H$18:$H$19,0))=FALSE,"C",IF(ISERROR(MATCH(D174,'CrediAltoque (SI)'!$H$20:$H$21,0))=FALSE,"D",""))</f>
        <v/>
      </c>
      <c r="F174" s="5">
        <f>IF(E174="C",0,IF(E174 ="D",ROUND(1/((1+'CrediAltoque (SI)'!$R$14)^A174),9) * 2,ROUND(1/((1+'CrediAltoque (SI)'!$R$14)^A174),9)))</f>
        <v>1.0794300000000001E-4</v>
      </c>
      <c r="G174" s="5">
        <f t="shared" si="14"/>
        <v>18.223927667000005</v>
      </c>
    </row>
    <row r="175" spans="1:7" x14ac:dyDescent="0.2">
      <c r="A175" s="2">
        <f t="shared" si="11"/>
        <v>172</v>
      </c>
      <c r="B175" s="2">
        <f t="shared" si="12"/>
        <v>172</v>
      </c>
      <c r="C175" s="4">
        <f t="shared" si="13"/>
        <v>50408</v>
      </c>
      <c r="D175" s="2">
        <f t="shared" si="10"/>
        <v>1</v>
      </c>
      <c r="E175" s="2" t="str">
        <f>IF(ISERROR(MATCH(D175,'CrediAltoque (SI)'!$H$18:$H$19,0))=FALSE,"C",IF(ISERROR(MATCH(D175,'CrediAltoque (SI)'!$H$20:$H$21,0))=FALSE,"D",""))</f>
        <v/>
      </c>
      <c r="F175" s="5">
        <f>IF(E175="C",0,IF(E175 ="D",ROUND(1/((1+'CrediAltoque (SI)'!$R$14)^A175),9) * 2,ROUND(1/((1+'CrediAltoque (SI)'!$R$14)^A175),9)))</f>
        <v>1.02328E-4</v>
      </c>
      <c r="G175" s="5">
        <f t="shared" si="14"/>
        <v>18.224029995000006</v>
      </c>
    </row>
    <row r="176" spans="1:7" x14ac:dyDescent="0.2">
      <c r="A176" s="2">
        <f t="shared" si="11"/>
        <v>173</v>
      </c>
      <c r="B176" s="2">
        <f t="shared" si="12"/>
        <v>173</v>
      </c>
      <c r="C176" s="4">
        <f t="shared" si="13"/>
        <v>50439</v>
      </c>
      <c r="D176" s="2">
        <f t="shared" si="10"/>
        <v>2</v>
      </c>
      <c r="E176" s="2" t="str">
        <f>IF(ISERROR(MATCH(D176,'CrediAltoque (SI)'!$H$18:$H$19,0))=FALSE,"C",IF(ISERROR(MATCH(D176,'CrediAltoque (SI)'!$H$20:$H$21,0))=FALSE,"D",""))</f>
        <v/>
      </c>
      <c r="F176" s="5">
        <f>IF(E176="C",0,IF(E176 ="D",ROUND(1/((1+'CrediAltoque (SI)'!$R$14)^A176),9) * 2,ROUND(1/((1+'CrediAltoque (SI)'!$R$14)^A176),9)))</f>
        <v>9.7005999999999999E-5</v>
      </c>
      <c r="G176" s="5">
        <f t="shared" si="14"/>
        <v>18.224127001000006</v>
      </c>
    </row>
    <row r="177" spans="1:7" x14ac:dyDescent="0.2">
      <c r="A177" s="2">
        <f t="shared" si="11"/>
        <v>174</v>
      </c>
      <c r="B177" s="2">
        <f t="shared" si="12"/>
        <v>174</v>
      </c>
      <c r="C177" s="4">
        <f t="shared" si="13"/>
        <v>50467</v>
      </c>
      <c r="D177" s="2">
        <f t="shared" si="10"/>
        <v>3</v>
      </c>
      <c r="E177" s="2" t="str">
        <f>IF(ISERROR(MATCH(D177,'CrediAltoque (SI)'!$H$18:$H$19,0))=FALSE,"C",IF(ISERROR(MATCH(D177,'CrediAltoque (SI)'!$H$20:$H$21,0))=FALSE,"D",""))</f>
        <v/>
      </c>
      <c r="F177" s="5">
        <f>IF(E177="C",0,IF(E177 ="D",ROUND(1/((1+'CrediAltoque (SI)'!$R$14)^A177),9) * 2,ROUND(1/((1+'CrediAltoque (SI)'!$R$14)^A177),9)))</f>
        <v>9.1959999999999994E-5</v>
      </c>
      <c r="G177" s="5">
        <f t="shared" si="14"/>
        <v>18.224218961000005</v>
      </c>
    </row>
    <row r="178" spans="1:7" x14ac:dyDescent="0.2">
      <c r="A178" s="2">
        <f t="shared" si="11"/>
        <v>175</v>
      </c>
      <c r="B178" s="2">
        <f t="shared" si="12"/>
        <v>175</v>
      </c>
      <c r="C178" s="4">
        <f t="shared" si="13"/>
        <v>50498</v>
      </c>
      <c r="D178" s="2">
        <f t="shared" si="10"/>
        <v>4</v>
      </c>
      <c r="E178" s="2" t="str">
        <f>IF(ISERROR(MATCH(D178,'CrediAltoque (SI)'!$H$18:$H$19,0))=FALSE,"C",IF(ISERROR(MATCH(D178,'CrediAltoque (SI)'!$H$20:$H$21,0))=FALSE,"D",""))</f>
        <v/>
      </c>
      <c r="F178" s="5">
        <f>IF(E178="C",0,IF(E178 ="D",ROUND(1/((1+'CrediAltoque (SI)'!$R$14)^A178),9) * 2,ROUND(1/((1+'CrediAltoque (SI)'!$R$14)^A178),9)))</f>
        <v>8.7176999999999996E-5</v>
      </c>
      <c r="G178" s="5">
        <f t="shared" si="14"/>
        <v>18.224306138000006</v>
      </c>
    </row>
    <row r="179" spans="1:7" x14ac:dyDescent="0.2">
      <c r="A179" s="2">
        <f t="shared" si="11"/>
        <v>176</v>
      </c>
      <c r="B179" s="2">
        <f t="shared" si="12"/>
        <v>176</v>
      </c>
      <c r="C179" s="4">
        <f t="shared" si="13"/>
        <v>50528</v>
      </c>
      <c r="D179" s="2">
        <f t="shared" si="10"/>
        <v>5</v>
      </c>
      <c r="E179" s="2" t="str">
        <f>IF(ISERROR(MATCH(D179,'CrediAltoque (SI)'!$H$18:$H$19,0))=FALSE,"C",IF(ISERROR(MATCH(D179,'CrediAltoque (SI)'!$H$20:$H$21,0))=FALSE,"D",""))</f>
        <v/>
      </c>
      <c r="F179" s="5">
        <f>IF(E179="C",0,IF(E179 ="D",ROUND(1/((1+'CrediAltoque (SI)'!$R$14)^A179),9) * 2,ROUND(1/((1+'CrediAltoque (SI)'!$R$14)^A179),9)))</f>
        <v>8.2643000000000001E-5</v>
      </c>
      <c r="G179" s="5">
        <f t="shared" si="14"/>
        <v>18.224388781000005</v>
      </c>
    </row>
    <row r="180" spans="1:7" x14ac:dyDescent="0.2">
      <c r="A180" s="2">
        <f t="shared" si="11"/>
        <v>177</v>
      </c>
      <c r="B180" s="2">
        <f t="shared" si="12"/>
        <v>177</v>
      </c>
      <c r="C180" s="4">
        <f t="shared" si="13"/>
        <v>50559</v>
      </c>
      <c r="D180" s="2">
        <f t="shared" si="10"/>
        <v>6</v>
      </c>
      <c r="E180" s="2" t="str">
        <f>IF(ISERROR(MATCH(D180,'CrediAltoque (SI)'!$H$18:$H$19,0))=FALSE,"C",IF(ISERROR(MATCH(D180,'CrediAltoque (SI)'!$H$20:$H$21,0))=FALSE,"D",""))</f>
        <v/>
      </c>
      <c r="F180" s="5">
        <f>IF(E180="C",0,IF(E180 ="D",ROUND(1/((1+'CrediAltoque (SI)'!$R$14)^A180),9) * 2,ROUND(1/((1+'CrediAltoque (SI)'!$R$14)^A180),9)))</f>
        <v>7.8343999999999994E-5</v>
      </c>
      <c r="G180" s="5">
        <f t="shared" si="14"/>
        <v>18.224467125000004</v>
      </c>
    </row>
    <row r="181" spans="1:7" x14ac:dyDescent="0.2">
      <c r="A181" s="2">
        <f t="shared" si="11"/>
        <v>178</v>
      </c>
      <c r="B181" s="2">
        <f t="shared" si="12"/>
        <v>178</v>
      </c>
      <c r="C181" s="4">
        <f t="shared" si="13"/>
        <v>50589</v>
      </c>
      <c r="D181" s="2">
        <f t="shared" si="10"/>
        <v>7</v>
      </c>
      <c r="E181" s="2" t="str">
        <f>IF(ISERROR(MATCH(D181,'CrediAltoque (SI)'!$H$18:$H$19,0))=FALSE,"C",IF(ISERROR(MATCH(D181,'CrediAltoque (SI)'!$H$20:$H$21,0))=FALSE,"D",""))</f>
        <v/>
      </c>
      <c r="F181" s="5">
        <f>IF(E181="C",0,IF(E181 ="D",ROUND(1/((1+'CrediAltoque (SI)'!$R$14)^A181),9) * 2,ROUND(1/((1+'CrediAltoque (SI)'!$R$14)^A181),9)))</f>
        <v>7.4269000000000003E-5</v>
      </c>
      <c r="G181" s="5">
        <f t="shared" si="14"/>
        <v>18.224541394000003</v>
      </c>
    </row>
    <row r="182" spans="1:7" x14ac:dyDescent="0.2">
      <c r="A182" s="2">
        <f t="shared" si="11"/>
        <v>179</v>
      </c>
      <c r="B182" s="2">
        <f t="shared" si="12"/>
        <v>179</v>
      </c>
      <c r="C182" s="4">
        <f t="shared" si="13"/>
        <v>50620</v>
      </c>
      <c r="D182" s="2">
        <f t="shared" si="10"/>
        <v>8</v>
      </c>
      <c r="E182" s="2" t="str">
        <f>IF(ISERROR(MATCH(D182,'CrediAltoque (SI)'!$H$18:$H$19,0))=FALSE,"C",IF(ISERROR(MATCH(D182,'CrediAltoque (SI)'!$H$20:$H$21,0))=FALSE,"D",""))</f>
        <v/>
      </c>
      <c r="F182" s="5">
        <f>IF(E182="C",0,IF(E182 ="D",ROUND(1/((1+'CrediAltoque (SI)'!$R$14)^A182),9) * 2,ROUND(1/((1+'CrediAltoque (SI)'!$R$14)^A182),9)))</f>
        <v>7.0406000000000003E-5</v>
      </c>
      <c r="G182" s="5">
        <f t="shared" si="14"/>
        <v>18.224611800000002</v>
      </c>
    </row>
    <row r="183" spans="1:7" x14ac:dyDescent="0.2">
      <c r="A183" s="2">
        <f t="shared" si="11"/>
        <v>180</v>
      </c>
      <c r="B183" s="2">
        <f t="shared" si="12"/>
        <v>180</v>
      </c>
      <c r="C183" s="4">
        <f t="shared" si="13"/>
        <v>50651</v>
      </c>
      <c r="D183" s="2">
        <f t="shared" si="10"/>
        <v>9</v>
      </c>
      <c r="E183" s="2" t="str">
        <f>IF(ISERROR(MATCH(D183,'CrediAltoque (SI)'!$H$18:$H$19,0))=FALSE,"C",IF(ISERROR(MATCH(D183,'CrediAltoque (SI)'!$H$20:$H$21,0))=FALSE,"D",""))</f>
        <v/>
      </c>
      <c r="F183" s="5">
        <f>IF(E183="C",0,IF(E183 ="D",ROUND(1/((1+'CrediAltoque (SI)'!$R$14)^A183),9) * 2,ROUND(1/((1+'CrediAltoque (SI)'!$R$14)^A183),9)))</f>
        <v>6.6743999999999997E-5</v>
      </c>
      <c r="G183" s="5">
        <f t="shared" si="14"/>
        <v>18.224678544000003</v>
      </c>
    </row>
    <row r="184" spans="1:7" x14ac:dyDescent="0.2">
      <c r="A184" s="2">
        <f t="shared" si="11"/>
        <v>181</v>
      </c>
      <c r="B184" s="2">
        <f t="shared" si="12"/>
        <v>181</v>
      </c>
      <c r="C184" s="4">
        <f t="shared" si="13"/>
        <v>50681</v>
      </c>
      <c r="D184" s="2">
        <f t="shared" si="10"/>
        <v>10</v>
      </c>
      <c r="E184" s="2" t="str">
        <f>IF(ISERROR(MATCH(D184,'CrediAltoque (SI)'!$H$18:$H$19,0))=FALSE,"C",IF(ISERROR(MATCH(D184,'CrediAltoque (SI)'!$H$20:$H$21,0))=FALSE,"D",""))</f>
        <v/>
      </c>
      <c r="F184" s="5">
        <f>IF(E184="C",0,IF(E184 ="D",ROUND(1/((1+'CrediAltoque (SI)'!$R$14)^A184),9) * 2,ROUND(1/((1+'CrediAltoque (SI)'!$R$14)^A184),9)))</f>
        <v>6.3273000000000002E-5</v>
      </c>
      <c r="G184" s="5">
        <f t="shared" si="14"/>
        <v>18.224741817000002</v>
      </c>
    </row>
    <row r="185" spans="1:7" x14ac:dyDescent="0.2">
      <c r="A185" s="2">
        <f t="shared" si="11"/>
        <v>182</v>
      </c>
      <c r="B185" s="2">
        <f t="shared" si="12"/>
        <v>182</v>
      </c>
      <c r="C185" s="4">
        <f t="shared" si="13"/>
        <v>50712</v>
      </c>
      <c r="D185" s="2">
        <f t="shared" si="10"/>
        <v>11</v>
      </c>
      <c r="E185" s="2" t="str">
        <f>IF(ISERROR(MATCH(D185,'CrediAltoque (SI)'!$H$18:$H$19,0))=FALSE,"C",IF(ISERROR(MATCH(D185,'CrediAltoque (SI)'!$H$20:$H$21,0))=FALSE,"D",""))</f>
        <v/>
      </c>
      <c r="F185" s="5">
        <f>IF(E185="C",0,IF(E185 ="D",ROUND(1/((1+'CrediAltoque (SI)'!$R$14)^A185),9) * 2,ROUND(1/((1+'CrediAltoque (SI)'!$R$14)^A185),9)))</f>
        <v>5.9982000000000003E-5</v>
      </c>
      <c r="G185" s="5">
        <f t="shared" si="14"/>
        <v>18.224801799000002</v>
      </c>
    </row>
    <row r="186" spans="1:7" x14ac:dyDescent="0.2">
      <c r="A186" s="2">
        <f t="shared" si="11"/>
        <v>183</v>
      </c>
      <c r="B186" s="2">
        <f t="shared" si="12"/>
        <v>183</v>
      </c>
      <c r="C186" s="4">
        <f t="shared" si="13"/>
        <v>50742</v>
      </c>
      <c r="D186" s="2">
        <f t="shared" si="10"/>
        <v>12</v>
      </c>
      <c r="E186" s="2" t="str">
        <f>IF(ISERROR(MATCH(D186,'CrediAltoque (SI)'!$H$18:$H$19,0))=FALSE,"C",IF(ISERROR(MATCH(D186,'CrediAltoque (SI)'!$H$20:$H$21,0))=FALSE,"D",""))</f>
        <v/>
      </c>
      <c r="F186" s="5">
        <f>IF(E186="C",0,IF(E186 ="D",ROUND(1/((1+'CrediAltoque (SI)'!$R$14)^A186),9) * 2,ROUND(1/((1+'CrediAltoque (SI)'!$R$14)^A186),9)))</f>
        <v>5.6861999999999999E-5</v>
      </c>
      <c r="G186" s="5">
        <f t="shared" si="14"/>
        <v>18.224858661000003</v>
      </c>
    </row>
    <row r="187" spans="1:7" x14ac:dyDescent="0.2">
      <c r="A187" s="2">
        <f t="shared" si="11"/>
        <v>184</v>
      </c>
      <c r="B187" s="2">
        <f t="shared" si="12"/>
        <v>184</v>
      </c>
      <c r="C187" s="4">
        <f t="shared" si="13"/>
        <v>50773</v>
      </c>
      <c r="D187" s="2">
        <f t="shared" si="10"/>
        <v>1</v>
      </c>
      <c r="E187" s="2" t="str">
        <f>IF(ISERROR(MATCH(D187,'CrediAltoque (SI)'!$H$18:$H$19,0))=FALSE,"C",IF(ISERROR(MATCH(D187,'CrediAltoque (SI)'!$H$20:$H$21,0))=FALSE,"D",""))</f>
        <v/>
      </c>
      <c r="F187" s="5">
        <f>IF(E187="C",0,IF(E187 ="D",ROUND(1/((1+'CrediAltoque (SI)'!$R$14)^A187),9) * 2,ROUND(1/((1+'CrediAltoque (SI)'!$R$14)^A187),9)))</f>
        <v>5.3903999999999998E-5</v>
      </c>
      <c r="G187" s="5">
        <f t="shared" si="14"/>
        <v>18.224912565000004</v>
      </c>
    </row>
    <row r="188" spans="1:7" x14ac:dyDescent="0.2">
      <c r="A188" s="2">
        <f t="shared" si="11"/>
        <v>185</v>
      </c>
      <c r="B188" s="2">
        <f t="shared" si="12"/>
        <v>185</v>
      </c>
      <c r="C188" s="4">
        <f t="shared" si="13"/>
        <v>50804</v>
      </c>
      <c r="D188" s="2">
        <f t="shared" si="10"/>
        <v>2</v>
      </c>
      <c r="E188" s="2" t="str">
        <f>IF(ISERROR(MATCH(D188,'CrediAltoque (SI)'!$H$18:$H$19,0))=FALSE,"C",IF(ISERROR(MATCH(D188,'CrediAltoque (SI)'!$H$20:$H$21,0))=FALSE,"D",""))</f>
        <v/>
      </c>
      <c r="F188" s="5">
        <f>IF(E188="C",0,IF(E188 ="D",ROUND(1/((1+'CrediAltoque (SI)'!$R$14)^A188),9) * 2,ROUND(1/((1+'CrediAltoque (SI)'!$R$14)^A188),9)))</f>
        <v>5.1100000000000002E-5</v>
      </c>
      <c r="G188" s="5">
        <f t="shared" si="14"/>
        <v>18.224963665000004</v>
      </c>
    </row>
    <row r="189" spans="1:7" x14ac:dyDescent="0.2">
      <c r="A189" s="2">
        <f t="shared" si="11"/>
        <v>186</v>
      </c>
      <c r="B189" s="2">
        <f t="shared" si="12"/>
        <v>186</v>
      </c>
      <c r="C189" s="4">
        <f t="shared" si="13"/>
        <v>50832</v>
      </c>
      <c r="D189" s="2">
        <f t="shared" si="10"/>
        <v>3</v>
      </c>
      <c r="E189" s="2" t="str">
        <f>IF(ISERROR(MATCH(D189,'CrediAltoque (SI)'!$H$18:$H$19,0))=FALSE,"C",IF(ISERROR(MATCH(D189,'CrediAltoque (SI)'!$H$20:$H$21,0))=FALSE,"D",""))</f>
        <v/>
      </c>
      <c r="F189" s="5">
        <f>IF(E189="C",0,IF(E189 ="D",ROUND(1/((1+'CrediAltoque (SI)'!$R$14)^A189),9) * 2,ROUND(1/((1+'CrediAltoque (SI)'!$R$14)^A189),9)))</f>
        <v>4.8442999999999997E-5</v>
      </c>
      <c r="G189" s="5">
        <f t="shared" si="14"/>
        <v>18.225012108000005</v>
      </c>
    </row>
    <row r="190" spans="1:7" x14ac:dyDescent="0.2">
      <c r="A190" s="2">
        <f t="shared" si="11"/>
        <v>187</v>
      </c>
      <c r="B190" s="2">
        <f t="shared" si="12"/>
        <v>187</v>
      </c>
      <c r="C190" s="4">
        <f t="shared" si="13"/>
        <v>50863</v>
      </c>
      <c r="D190" s="2">
        <f t="shared" si="10"/>
        <v>4</v>
      </c>
      <c r="E190" s="2" t="str">
        <f>IF(ISERROR(MATCH(D190,'CrediAltoque (SI)'!$H$18:$H$19,0))=FALSE,"C",IF(ISERROR(MATCH(D190,'CrediAltoque (SI)'!$H$20:$H$21,0))=FALSE,"D",""))</f>
        <v/>
      </c>
      <c r="F190" s="5">
        <f>IF(E190="C",0,IF(E190 ="D",ROUND(1/((1+'CrediAltoque (SI)'!$R$14)^A190),9) * 2,ROUND(1/((1+'CrediAltoque (SI)'!$R$14)^A190),9)))</f>
        <v>4.5923000000000001E-5</v>
      </c>
      <c r="G190" s="5">
        <f t="shared" si="14"/>
        <v>18.225058031000003</v>
      </c>
    </row>
    <row r="191" spans="1:7" x14ac:dyDescent="0.2">
      <c r="A191" s="2">
        <f t="shared" si="11"/>
        <v>188</v>
      </c>
      <c r="B191" s="2">
        <f t="shared" si="12"/>
        <v>188</v>
      </c>
      <c r="C191" s="4">
        <f t="shared" si="13"/>
        <v>50893</v>
      </c>
      <c r="D191" s="2">
        <f t="shared" si="10"/>
        <v>5</v>
      </c>
      <c r="E191" s="2" t="str">
        <f>IF(ISERROR(MATCH(D191,'CrediAltoque (SI)'!$H$18:$H$19,0))=FALSE,"C",IF(ISERROR(MATCH(D191,'CrediAltoque (SI)'!$H$20:$H$21,0))=FALSE,"D",""))</f>
        <v/>
      </c>
      <c r="F191" s="5">
        <f>IF(E191="C",0,IF(E191 ="D",ROUND(1/((1+'CrediAltoque (SI)'!$R$14)^A191),9) * 2,ROUND(1/((1+'CrediAltoque (SI)'!$R$14)^A191),9)))</f>
        <v>4.3534E-5</v>
      </c>
      <c r="G191" s="5">
        <f t="shared" si="14"/>
        <v>18.225101565000003</v>
      </c>
    </row>
    <row r="192" spans="1:7" x14ac:dyDescent="0.2">
      <c r="A192" s="2">
        <f t="shared" si="11"/>
        <v>189</v>
      </c>
      <c r="B192" s="2">
        <f t="shared" si="12"/>
        <v>189</v>
      </c>
      <c r="C192" s="4">
        <f t="shared" si="13"/>
        <v>50924</v>
      </c>
      <c r="D192" s="2">
        <f t="shared" si="10"/>
        <v>6</v>
      </c>
      <c r="E192" s="2" t="str">
        <f>IF(ISERROR(MATCH(D192,'CrediAltoque (SI)'!$H$18:$H$19,0))=FALSE,"C",IF(ISERROR(MATCH(D192,'CrediAltoque (SI)'!$H$20:$H$21,0))=FALSE,"D",""))</f>
        <v/>
      </c>
      <c r="F192" s="5">
        <f>IF(E192="C",0,IF(E192 ="D",ROUND(1/((1+'CrediAltoque (SI)'!$R$14)^A192),9) * 2,ROUND(1/((1+'CrediAltoque (SI)'!$R$14)^A192),9)))</f>
        <v>4.1270000000000003E-5</v>
      </c>
      <c r="G192" s="5">
        <f t="shared" si="14"/>
        <v>18.225142835000003</v>
      </c>
    </row>
    <row r="193" spans="1:7" x14ac:dyDescent="0.2">
      <c r="A193" s="2">
        <f t="shared" si="11"/>
        <v>190</v>
      </c>
      <c r="B193" s="2">
        <f t="shared" si="12"/>
        <v>190</v>
      </c>
      <c r="C193" s="4">
        <f t="shared" si="13"/>
        <v>50954</v>
      </c>
      <c r="D193" s="2">
        <f t="shared" si="10"/>
        <v>7</v>
      </c>
      <c r="E193" s="2" t="str">
        <f>IF(ISERROR(MATCH(D193,'CrediAltoque (SI)'!$H$18:$H$19,0))=FALSE,"C",IF(ISERROR(MATCH(D193,'CrediAltoque (SI)'!$H$20:$H$21,0))=FALSE,"D",""))</f>
        <v/>
      </c>
      <c r="F193" s="5">
        <f>IF(E193="C",0,IF(E193 ="D",ROUND(1/((1+'CrediAltoque (SI)'!$R$14)^A193),9) * 2,ROUND(1/((1+'CrediAltoque (SI)'!$R$14)^A193),9)))</f>
        <v>3.9122999999999998E-5</v>
      </c>
      <c r="G193" s="5">
        <f t="shared" si="14"/>
        <v>18.225181958000004</v>
      </c>
    </row>
    <row r="194" spans="1:7" x14ac:dyDescent="0.2">
      <c r="A194" s="2">
        <f t="shared" si="11"/>
        <v>191</v>
      </c>
      <c r="B194" s="2">
        <f t="shared" si="12"/>
        <v>191</v>
      </c>
      <c r="C194" s="4">
        <f t="shared" si="13"/>
        <v>50985</v>
      </c>
      <c r="D194" s="2">
        <f t="shared" si="10"/>
        <v>8</v>
      </c>
      <c r="E194" s="2" t="str">
        <f>IF(ISERROR(MATCH(D194,'CrediAltoque (SI)'!$H$18:$H$19,0))=FALSE,"C",IF(ISERROR(MATCH(D194,'CrediAltoque (SI)'!$H$20:$H$21,0))=FALSE,"D",""))</f>
        <v/>
      </c>
      <c r="F194" s="5">
        <f>IF(E194="C",0,IF(E194 ="D",ROUND(1/((1+'CrediAltoque (SI)'!$R$14)^A194),9) * 2,ROUND(1/((1+'CrediAltoque (SI)'!$R$14)^A194),9)))</f>
        <v>3.7088000000000001E-5</v>
      </c>
      <c r="G194" s="5">
        <f t="shared" si="14"/>
        <v>18.225219046000003</v>
      </c>
    </row>
    <row r="195" spans="1:7" x14ac:dyDescent="0.2">
      <c r="A195" s="2">
        <f t="shared" si="11"/>
        <v>192</v>
      </c>
      <c r="B195" s="2">
        <f t="shared" si="12"/>
        <v>192</v>
      </c>
      <c r="C195" s="4">
        <f t="shared" si="13"/>
        <v>51016</v>
      </c>
      <c r="D195" s="2">
        <f t="shared" si="10"/>
        <v>9</v>
      </c>
      <c r="E195" s="2" t="str">
        <f>IF(ISERROR(MATCH(D195,'CrediAltoque (SI)'!$H$18:$H$19,0))=FALSE,"C",IF(ISERROR(MATCH(D195,'CrediAltoque (SI)'!$H$20:$H$21,0))=FALSE,"D",""))</f>
        <v/>
      </c>
      <c r="F195" s="5">
        <f>IF(E195="C",0,IF(E195 ="D",ROUND(1/((1+'CrediAltoque (SI)'!$R$14)^A195),9) * 2,ROUND(1/((1+'CrediAltoque (SI)'!$R$14)^A195),9)))</f>
        <v>3.5159E-5</v>
      </c>
      <c r="G195" s="5">
        <f t="shared" si="14"/>
        <v>18.225254205000002</v>
      </c>
    </row>
    <row r="196" spans="1:7" x14ac:dyDescent="0.2">
      <c r="A196" s="2">
        <f t="shared" si="11"/>
        <v>193</v>
      </c>
      <c r="B196" s="2">
        <f t="shared" si="12"/>
        <v>193</v>
      </c>
      <c r="C196" s="4">
        <f t="shared" si="13"/>
        <v>51046</v>
      </c>
      <c r="D196" s="2">
        <f t="shared" ref="D196:D259" si="15">MONTH(C196)</f>
        <v>10</v>
      </c>
      <c r="E196" s="2" t="str">
        <f>IF(ISERROR(MATCH(D196,'CrediAltoque (SI)'!$H$18:$H$19,0))=FALSE,"C",IF(ISERROR(MATCH(D196,'CrediAltoque (SI)'!$H$20:$H$21,0))=FALSE,"D",""))</f>
        <v/>
      </c>
      <c r="F196" s="5">
        <f>IF(E196="C",0,IF(E196 ="D",ROUND(1/((1+'CrediAltoque (SI)'!$R$14)^A196),9) * 2,ROUND(1/((1+'CrediAltoque (SI)'!$R$14)^A196),9)))</f>
        <v>3.3331000000000003E-5</v>
      </c>
      <c r="G196" s="5">
        <f t="shared" si="14"/>
        <v>18.225287536000003</v>
      </c>
    </row>
    <row r="197" spans="1:7" x14ac:dyDescent="0.2">
      <c r="A197" s="2">
        <f t="shared" ref="A197:A260" si="16">A196+1</f>
        <v>194</v>
      </c>
      <c r="B197" s="2">
        <f t="shared" ref="B197:B260" si="17">IF(E197&lt;&gt;"C",IF(ISERROR(1+B196)=TRUE,1,1+B196),IF(ISNUMBER(B196),B196,1))</f>
        <v>194</v>
      </c>
      <c r="C197" s="4">
        <f t="shared" ref="C197:C260" si="18">DATE(YEAR(C196) + 1/12,MONTH(C196)+1,DAY(C196))</f>
        <v>51077</v>
      </c>
      <c r="D197" s="2">
        <f t="shared" si="15"/>
        <v>11</v>
      </c>
      <c r="E197" s="2" t="str">
        <f>IF(ISERROR(MATCH(D197,'CrediAltoque (SI)'!$H$18:$H$19,0))=FALSE,"C",IF(ISERROR(MATCH(D197,'CrediAltoque (SI)'!$H$20:$H$21,0))=FALSE,"D",""))</f>
        <v/>
      </c>
      <c r="F197" s="5">
        <f>IF(E197="C",0,IF(E197 ="D",ROUND(1/((1+'CrediAltoque (SI)'!$R$14)^A197),9) * 2,ROUND(1/((1+'CrediAltoque (SI)'!$R$14)^A197),9)))</f>
        <v>3.1597000000000003E-5</v>
      </c>
      <c r="G197" s="5">
        <f t="shared" si="14"/>
        <v>18.225319133000003</v>
      </c>
    </row>
    <row r="198" spans="1:7" x14ac:dyDescent="0.2">
      <c r="A198" s="2">
        <f t="shared" si="16"/>
        <v>195</v>
      </c>
      <c r="B198" s="2">
        <f t="shared" si="17"/>
        <v>195</v>
      </c>
      <c r="C198" s="4">
        <f t="shared" si="18"/>
        <v>51107</v>
      </c>
      <c r="D198" s="2">
        <f t="shared" si="15"/>
        <v>12</v>
      </c>
      <c r="E198" s="2" t="str">
        <f>IF(ISERROR(MATCH(D198,'CrediAltoque (SI)'!$H$18:$H$19,0))=FALSE,"C",IF(ISERROR(MATCH(D198,'CrediAltoque (SI)'!$H$20:$H$21,0))=FALSE,"D",""))</f>
        <v/>
      </c>
      <c r="F198" s="5">
        <f>IF(E198="C",0,IF(E198 ="D",ROUND(1/((1+'CrediAltoque (SI)'!$R$14)^A198),9) * 2,ROUND(1/((1+'CrediAltoque (SI)'!$R$14)^A198),9)))</f>
        <v>2.9954000000000002E-5</v>
      </c>
      <c r="G198" s="5">
        <f t="shared" ref="G198:G261" si="19">G197+ROUND(F198,9)</f>
        <v>18.225349087000001</v>
      </c>
    </row>
    <row r="199" spans="1:7" x14ac:dyDescent="0.2">
      <c r="A199" s="2">
        <f t="shared" si="16"/>
        <v>196</v>
      </c>
      <c r="B199" s="2">
        <f t="shared" si="17"/>
        <v>196</v>
      </c>
      <c r="C199" s="4">
        <f t="shared" si="18"/>
        <v>51138</v>
      </c>
      <c r="D199" s="2">
        <f t="shared" si="15"/>
        <v>1</v>
      </c>
      <c r="E199" s="2" t="str">
        <f>IF(ISERROR(MATCH(D199,'CrediAltoque (SI)'!$H$18:$H$19,0))=FALSE,"C",IF(ISERROR(MATCH(D199,'CrediAltoque (SI)'!$H$20:$H$21,0))=FALSE,"D",""))</f>
        <v/>
      </c>
      <c r="F199" s="5">
        <f>IF(E199="C",0,IF(E199 ="D",ROUND(1/((1+'CrediAltoque (SI)'!$R$14)^A199),9) * 2,ROUND(1/((1+'CrediAltoque (SI)'!$R$14)^A199),9)))</f>
        <v>2.8396000000000001E-5</v>
      </c>
      <c r="G199" s="5">
        <f t="shared" si="19"/>
        <v>18.225377483000003</v>
      </c>
    </row>
    <row r="200" spans="1:7" x14ac:dyDescent="0.2">
      <c r="A200" s="2">
        <f t="shared" si="16"/>
        <v>197</v>
      </c>
      <c r="B200" s="2">
        <f t="shared" si="17"/>
        <v>197</v>
      </c>
      <c r="C200" s="4">
        <f t="shared" si="18"/>
        <v>51169</v>
      </c>
      <c r="D200" s="2">
        <f t="shared" si="15"/>
        <v>2</v>
      </c>
      <c r="E200" s="2" t="str">
        <f>IF(ISERROR(MATCH(D200,'CrediAltoque (SI)'!$H$18:$H$19,0))=FALSE,"C",IF(ISERROR(MATCH(D200,'CrediAltoque (SI)'!$H$20:$H$21,0))=FALSE,"D",""))</f>
        <v/>
      </c>
      <c r="F200" s="5">
        <f>IF(E200="C",0,IF(E200 ="D",ROUND(1/((1+'CrediAltoque (SI)'!$R$14)^A200),9) * 2,ROUND(1/((1+'CrediAltoque (SI)'!$R$14)^A200),9)))</f>
        <v>2.6919000000000001E-5</v>
      </c>
      <c r="G200" s="5">
        <f t="shared" si="19"/>
        <v>18.225404402000002</v>
      </c>
    </row>
    <row r="201" spans="1:7" x14ac:dyDescent="0.2">
      <c r="A201" s="2">
        <f t="shared" si="16"/>
        <v>198</v>
      </c>
      <c r="B201" s="2">
        <f t="shared" si="17"/>
        <v>198</v>
      </c>
      <c r="C201" s="4">
        <f t="shared" si="18"/>
        <v>51198</v>
      </c>
      <c r="D201" s="2">
        <f t="shared" si="15"/>
        <v>3</v>
      </c>
      <c r="E201" s="2" t="str">
        <f>IF(ISERROR(MATCH(D201,'CrediAltoque (SI)'!$H$18:$H$19,0))=FALSE,"C",IF(ISERROR(MATCH(D201,'CrediAltoque (SI)'!$H$20:$H$21,0))=FALSE,"D",""))</f>
        <v/>
      </c>
      <c r="F201" s="5">
        <f>IF(E201="C",0,IF(E201 ="D",ROUND(1/((1+'CrediAltoque (SI)'!$R$14)^A201),9) * 2,ROUND(1/((1+'CrediAltoque (SI)'!$R$14)^A201),9)))</f>
        <v>2.5517999999999999E-5</v>
      </c>
      <c r="G201" s="5">
        <f t="shared" si="19"/>
        <v>18.225429920000003</v>
      </c>
    </row>
    <row r="202" spans="1:7" x14ac:dyDescent="0.2">
      <c r="A202" s="2">
        <f t="shared" si="16"/>
        <v>199</v>
      </c>
      <c r="B202" s="2">
        <f t="shared" si="17"/>
        <v>199</v>
      </c>
      <c r="C202" s="4">
        <f t="shared" si="18"/>
        <v>51229</v>
      </c>
      <c r="D202" s="2">
        <f t="shared" si="15"/>
        <v>4</v>
      </c>
      <c r="E202" s="2" t="str">
        <f>IF(ISERROR(MATCH(D202,'CrediAltoque (SI)'!$H$18:$H$19,0))=FALSE,"C",IF(ISERROR(MATCH(D202,'CrediAltoque (SI)'!$H$20:$H$21,0))=FALSE,"D",""))</f>
        <v/>
      </c>
      <c r="F202" s="5">
        <f>IF(E202="C",0,IF(E202 ="D",ROUND(1/((1+'CrediAltoque (SI)'!$R$14)^A202),9) * 2,ROUND(1/((1+'CrediAltoque (SI)'!$R$14)^A202),9)))</f>
        <v>2.4190999999999999E-5</v>
      </c>
      <c r="G202" s="5">
        <f t="shared" si="19"/>
        <v>18.225454111000005</v>
      </c>
    </row>
    <row r="203" spans="1:7" x14ac:dyDescent="0.2">
      <c r="A203" s="2">
        <f t="shared" si="16"/>
        <v>200</v>
      </c>
      <c r="B203" s="2">
        <f t="shared" si="17"/>
        <v>200</v>
      </c>
      <c r="C203" s="4">
        <f t="shared" si="18"/>
        <v>51259</v>
      </c>
      <c r="D203" s="2">
        <f t="shared" si="15"/>
        <v>5</v>
      </c>
      <c r="E203" s="2" t="str">
        <f>IF(ISERROR(MATCH(D203,'CrediAltoque (SI)'!$H$18:$H$19,0))=FALSE,"C",IF(ISERROR(MATCH(D203,'CrediAltoque (SI)'!$H$20:$H$21,0))=FALSE,"D",""))</f>
        <v/>
      </c>
      <c r="F203" s="5">
        <f>IF(E203="C",0,IF(E203 ="D",ROUND(1/((1+'CrediAltoque (SI)'!$R$14)^A203),9) * 2,ROUND(1/((1+'CrediAltoque (SI)'!$R$14)^A203),9)))</f>
        <v>2.2932999999999999E-5</v>
      </c>
      <c r="G203" s="5">
        <f t="shared" si="19"/>
        <v>18.225477044000005</v>
      </c>
    </row>
    <row r="204" spans="1:7" x14ac:dyDescent="0.2">
      <c r="A204" s="2">
        <f t="shared" si="16"/>
        <v>201</v>
      </c>
      <c r="B204" s="2">
        <f t="shared" si="17"/>
        <v>201</v>
      </c>
      <c r="C204" s="4">
        <f t="shared" si="18"/>
        <v>51290</v>
      </c>
      <c r="D204" s="2">
        <f t="shared" si="15"/>
        <v>6</v>
      </c>
      <c r="E204" s="2" t="str">
        <f>IF(ISERROR(MATCH(D204,'CrediAltoque (SI)'!$H$18:$H$19,0))=FALSE,"C",IF(ISERROR(MATCH(D204,'CrediAltoque (SI)'!$H$20:$H$21,0))=FALSE,"D",""))</f>
        <v/>
      </c>
      <c r="F204" s="5">
        <f>IF(E204="C",0,IF(E204 ="D",ROUND(1/((1+'CrediAltoque (SI)'!$R$14)^A204),9) * 2,ROUND(1/((1+'CrediAltoque (SI)'!$R$14)^A204),9)))</f>
        <v>2.1739999999999999E-5</v>
      </c>
      <c r="G204" s="5">
        <f t="shared" si="19"/>
        <v>18.225498784000006</v>
      </c>
    </row>
    <row r="205" spans="1:7" x14ac:dyDescent="0.2">
      <c r="A205" s="2">
        <f t="shared" si="16"/>
        <v>202</v>
      </c>
      <c r="B205" s="2">
        <f t="shared" si="17"/>
        <v>202</v>
      </c>
      <c r="C205" s="4">
        <f t="shared" si="18"/>
        <v>51320</v>
      </c>
      <c r="D205" s="2">
        <f t="shared" si="15"/>
        <v>7</v>
      </c>
      <c r="E205" s="2" t="str">
        <f>IF(ISERROR(MATCH(D205,'CrediAltoque (SI)'!$H$18:$H$19,0))=FALSE,"C",IF(ISERROR(MATCH(D205,'CrediAltoque (SI)'!$H$20:$H$21,0))=FALSE,"D",""))</f>
        <v/>
      </c>
      <c r="F205" s="5">
        <f>IF(E205="C",0,IF(E205 ="D",ROUND(1/((1+'CrediAltoque (SI)'!$R$14)^A205),9) * 2,ROUND(1/((1+'CrediAltoque (SI)'!$R$14)^A205),9)))</f>
        <v>2.0608999999999999E-5</v>
      </c>
      <c r="G205" s="5">
        <f t="shared" si="19"/>
        <v>18.225519393000006</v>
      </c>
    </row>
    <row r="206" spans="1:7" x14ac:dyDescent="0.2">
      <c r="A206" s="2">
        <f t="shared" si="16"/>
        <v>203</v>
      </c>
      <c r="B206" s="2">
        <f t="shared" si="17"/>
        <v>203</v>
      </c>
      <c r="C206" s="4">
        <f t="shared" si="18"/>
        <v>51351</v>
      </c>
      <c r="D206" s="2">
        <f t="shared" si="15"/>
        <v>8</v>
      </c>
      <c r="E206" s="2" t="str">
        <f>IF(ISERROR(MATCH(D206,'CrediAltoque (SI)'!$H$18:$H$19,0))=FALSE,"C",IF(ISERROR(MATCH(D206,'CrediAltoque (SI)'!$H$20:$H$21,0))=FALSE,"D",""))</f>
        <v/>
      </c>
      <c r="F206" s="5">
        <f>IF(E206="C",0,IF(E206 ="D",ROUND(1/((1+'CrediAltoque (SI)'!$R$14)^A206),9) * 2,ROUND(1/((1+'CrediAltoque (SI)'!$R$14)^A206),9)))</f>
        <v>1.9536999999999999E-5</v>
      </c>
      <c r="G206" s="5">
        <f t="shared" si="19"/>
        <v>18.225538930000006</v>
      </c>
    </row>
    <row r="207" spans="1:7" x14ac:dyDescent="0.2">
      <c r="A207" s="2">
        <f t="shared" si="16"/>
        <v>204</v>
      </c>
      <c r="B207" s="2">
        <f t="shared" si="17"/>
        <v>204</v>
      </c>
      <c r="C207" s="4">
        <f t="shared" si="18"/>
        <v>51382</v>
      </c>
      <c r="D207" s="2">
        <f t="shared" si="15"/>
        <v>9</v>
      </c>
      <c r="E207" s="2" t="str">
        <f>IF(ISERROR(MATCH(D207,'CrediAltoque (SI)'!$H$18:$H$19,0))=FALSE,"C",IF(ISERROR(MATCH(D207,'CrediAltoque (SI)'!$H$20:$H$21,0))=FALSE,"D",""))</f>
        <v/>
      </c>
      <c r="F207" s="5">
        <f>IF(E207="C",0,IF(E207 ="D",ROUND(1/((1+'CrediAltoque (SI)'!$R$14)^A207),9) * 2,ROUND(1/((1+'CrediAltoque (SI)'!$R$14)^A207),9)))</f>
        <v>1.8521000000000001E-5</v>
      </c>
      <c r="G207" s="5">
        <f t="shared" si="19"/>
        <v>18.225557451000007</v>
      </c>
    </row>
    <row r="208" spans="1:7" x14ac:dyDescent="0.2">
      <c r="A208" s="2">
        <f t="shared" si="16"/>
        <v>205</v>
      </c>
      <c r="B208" s="2">
        <f t="shared" si="17"/>
        <v>205</v>
      </c>
      <c r="C208" s="4">
        <f t="shared" si="18"/>
        <v>51412</v>
      </c>
      <c r="D208" s="2">
        <f t="shared" si="15"/>
        <v>10</v>
      </c>
      <c r="E208" s="2" t="str">
        <f>IF(ISERROR(MATCH(D208,'CrediAltoque (SI)'!$H$18:$H$19,0))=FALSE,"C",IF(ISERROR(MATCH(D208,'CrediAltoque (SI)'!$H$20:$H$21,0))=FALSE,"D",""))</f>
        <v/>
      </c>
      <c r="F208" s="5">
        <f>IF(E208="C",0,IF(E208 ="D",ROUND(1/((1+'CrediAltoque (SI)'!$R$14)^A208),9) * 2,ROUND(1/((1+'CrediAltoque (SI)'!$R$14)^A208),9)))</f>
        <v>1.7558E-5</v>
      </c>
      <c r="G208" s="5">
        <f t="shared" si="19"/>
        <v>18.225575009000007</v>
      </c>
    </row>
    <row r="209" spans="1:7" x14ac:dyDescent="0.2">
      <c r="A209" s="2">
        <f t="shared" si="16"/>
        <v>206</v>
      </c>
      <c r="B209" s="2">
        <f t="shared" si="17"/>
        <v>206</v>
      </c>
      <c r="C209" s="4">
        <f t="shared" si="18"/>
        <v>51443</v>
      </c>
      <c r="D209" s="2">
        <f t="shared" si="15"/>
        <v>11</v>
      </c>
      <c r="E209" s="2" t="str">
        <f>IF(ISERROR(MATCH(D209,'CrediAltoque (SI)'!$H$18:$H$19,0))=FALSE,"C",IF(ISERROR(MATCH(D209,'CrediAltoque (SI)'!$H$20:$H$21,0))=FALSE,"D",""))</f>
        <v/>
      </c>
      <c r="F209" s="5">
        <f>IF(E209="C",0,IF(E209 ="D",ROUND(1/((1+'CrediAltoque (SI)'!$R$14)^A209),9) * 2,ROUND(1/((1+'CrediAltoque (SI)'!$R$14)^A209),9)))</f>
        <v>1.6645000000000001E-5</v>
      </c>
      <c r="G209" s="5">
        <f t="shared" si="19"/>
        <v>18.225591654000006</v>
      </c>
    </row>
    <row r="210" spans="1:7" x14ac:dyDescent="0.2">
      <c r="A210" s="2">
        <f t="shared" si="16"/>
        <v>207</v>
      </c>
      <c r="B210" s="2">
        <f t="shared" si="17"/>
        <v>207</v>
      </c>
      <c r="C210" s="4">
        <f t="shared" si="18"/>
        <v>51473</v>
      </c>
      <c r="D210" s="2">
        <f t="shared" si="15"/>
        <v>12</v>
      </c>
      <c r="E210" s="2" t="str">
        <f>IF(ISERROR(MATCH(D210,'CrediAltoque (SI)'!$H$18:$H$19,0))=FALSE,"C",IF(ISERROR(MATCH(D210,'CrediAltoque (SI)'!$H$20:$H$21,0))=FALSE,"D",""))</f>
        <v/>
      </c>
      <c r="F210" s="5">
        <f>IF(E210="C",0,IF(E210 ="D",ROUND(1/((1+'CrediAltoque (SI)'!$R$14)^A210),9) * 2,ROUND(1/((1+'CrediAltoque (SI)'!$R$14)^A210),9)))</f>
        <v>1.5778999999999999E-5</v>
      </c>
      <c r="G210" s="5">
        <f t="shared" si="19"/>
        <v>18.225607433000008</v>
      </c>
    </row>
    <row r="211" spans="1:7" x14ac:dyDescent="0.2">
      <c r="A211" s="2">
        <f t="shared" si="16"/>
        <v>208</v>
      </c>
      <c r="B211" s="2">
        <f t="shared" si="17"/>
        <v>208</v>
      </c>
      <c r="C211" s="4">
        <f t="shared" si="18"/>
        <v>51504</v>
      </c>
      <c r="D211" s="2">
        <f t="shared" si="15"/>
        <v>1</v>
      </c>
      <c r="E211" s="2" t="str">
        <f>IF(ISERROR(MATCH(D211,'CrediAltoque (SI)'!$H$18:$H$19,0))=FALSE,"C",IF(ISERROR(MATCH(D211,'CrediAltoque (SI)'!$H$20:$H$21,0))=FALSE,"D",""))</f>
        <v/>
      </c>
      <c r="F211" s="5">
        <f>IF(E211="C",0,IF(E211 ="D",ROUND(1/((1+'CrediAltoque (SI)'!$R$14)^A211),9) * 2,ROUND(1/((1+'CrediAltoque (SI)'!$R$14)^A211),9)))</f>
        <v>1.4958E-5</v>
      </c>
      <c r="G211" s="5">
        <f t="shared" si="19"/>
        <v>18.225622391000009</v>
      </c>
    </row>
    <row r="212" spans="1:7" x14ac:dyDescent="0.2">
      <c r="A212" s="2">
        <f t="shared" si="16"/>
        <v>209</v>
      </c>
      <c r="B212" s="2">
        <f t="shared" si="17"/>
        <v>209</v>
      </c>
      <c r="C212" s="4">
        <f t="shared" si="18"/>
        <v>51535</v>
      </c>
      <c r="D212" s="2">
        <f t="shared" si="15"/>
        <v>2</v>
      </c>
      <c r="E212" s="2" t="str">
        <f>IF(ISERROR(MATCH(D212,'CrediAltoque (SI)'!$H$18:$H$19,0))=FALSE,"C",IF(ISERROR(MATCH(D212,'CrediAltoque (SI)'!$H$20:$H$21,0))=FALSE,"D",""))</f>
        <v/>
      </c>
      <c r="F212" s="5">
        <f>IF(E212="C",0,IF(E212 ="D",ROUND(1/((1+'CrediAltoque (SI)'!$R$14)^A212),9) * 2,ROUND(1/((1+'CrediAltoque (SI)'!$R$14)^A212),9)))</f>
        <v>1.418E-5</v>
      </c>
      <c r="G212" s="5">
        <f t="shared" si="19"/>
        <v>18.22563657100001</v>
      </c>
    </row>
    <row r="213" spans="1:7" x14ac:dyDescent="0.2">
      <c r="A213" s="2">
        <f t="shared" si="16"/>
        <v>210</v>
      </c>
      <c r="B213" s="2">
        <f t="shared" si="17"/>
        <v>210</v>
      </c>
      <c r="C213" s="4">
        <f t="shared" si="18"/>
        <v>51563</v>
      </c>
      <c r="D213" s="2">
        <f t="shared" si="15"/>
        <v>3</v>
      </c>
      <c r="E213" s="2" t="str">
        <f>IF(ISERROR(MATCH(D213,'CrediAltoque (SI)'!$H$18:$H$19,0))=FALSE,"C",IF(ISERROR(MATCH(D213,'CrediAltoque (SI)'!$H$20:$H$21,0))=FALSE,"D",""))</f>
        <v/>
      </c>
      <c r="F213" s="5">
        <f>IF(E213="C",0,IF(E213 ="D",ROUND(1/((1+'CrediAltoque (SI)'!$R$14)^A213),9) * 2,ROUND(1/((1+'CrediAltoque (SI)'!$R$14)^A213),9)))</f>
        <v>1.3443E-5</v>
      </c>
      <c r="G213" s="5">
        <f t="shared" si="19"/>
        <v>18.22565001400001</v>
      </c>
    </row>
    <row r="214" spans="1:7" x14ac:dyDescent="0.2">
      <c r="A214" s="2">
        <f t="shared" si="16"/>
        <v>211</v>
      </c>
      <c r="B214" s="2">
        <f t="shared" si="17"/>
        <v>211</v>
      </c>
      <c r="C214" s="4">
        <f t="shared" si="18"/>
        <v>51594</v>
      </c>
      <c r="D214" s="2">
        <f t="shared" si="15"/>
        <v>4</v>
      </c>
      <c r="E214" s="2" t="str">
        <f>IF(ISERROR(MATCH(D214,'CrediAltoque (SI)'!$H$18:$H$19,0))=FALSE,"C",IF(ISERROR(MATCH(D214,'CrediAltoque (SI)'!$H$20:$H$21,0))=FALSE,"D",""))</f>
        <v/>
      </c>
      <c r="F214" s="5">
        <f>IF(E214="C",0,IF(E214 ="D",ROUND(1/((1+'CrediAltoque (SI)'!$R$14)^A214),9) * 2,ROUND(1/((1+'CrediAltoque (SI)'!$R$14)^A214),9)))</f>
        <v>1.2743E-5</v>
      </c>
      <c r="G214" s="5">
        <f t="shared" si="19"/>
        <v>18.225662757000009</v>
      </c>
    </row>
    <row r="215" spans="1:7" x14ac:dyDescent="0.2">
      <c r="A215" s="2">
        <f t="shared" si="16"/>
        <v>212</v>
      </c>
      <c r="B215" s="2">
        <f t="shared" si="17"/>
        <v>212</v>
      </c>
      <c r="C215" s="4">
        <f t="shared" si="18"/>
        <v>51624</v>
      </c>
      <c r="D215" s="2">
        <f t="shared" si="15"/>
        <v>5</v>
      </c>
      <c r="E215" s="2" t="str">
        <f>IF(ISERROR(MATCH(D215,'CrediAltoque (SI)'!$H$18:$H$19,0))=FALSE,"C",IF(ISERROR(MATCH(D215,'CrediAltoque (SI)'!$H$20:$H$21,0))=FALSE,"D",""))</f>
        <v/>
      </c>
      <c r="F215" s="5">
        <f>IF(E215="C",0,IF(E215 ="D",ROUND(1/((1+'CrediAltoque (SI)'!$R$14)^A215),9) * 2,ROUND(1/((1+'CrediAltoque (SI)'!$R$14)^A215),9)))</f>
        <v>1.2081E-5</v>
      </c>
      <c r="G215" s="5">
        <f t="shared" si="19"/>
        <v>18.22567483800001</v>
      </c>
    </row>
    <row r="216" spans="1:7" x14ac:dyDescent="0.2">
      <c r="A216" s="2">
        <f t="shared" si="16"/>
        <v>213</v>
      </c>
      <c r="B216" s="2">
        <f t="shared" si="17"/>
        <v>213</v>
      </c>
      <c r="C216" s="4">
        <f t="shared" si="18"/>
        <v>51655</v>
      </c>
      <c r="D216" s="2">
        <f t="shared" si="15"/>
        <v>6</v>
      </c>
      <c r="E216" s="2" t="str">
        <f>IF(ISERROR(MATCH(D216,'CrediAltoque (SI)'!$H$18:$H$19,0))=FALSE,"C",IF(ISERROR(MATCH(D216,'CrediAltoque (SI)'!$H$20:$H$21,0))=FALSE,"D",""))</f>
        <v/>
      </c>
      <c r="F216" s="5">
        <f>IF(E216="C",0,IF(E216 ="D",ROUND(1/((1+'CrediAltoque (SI)'!$R$14)^A216),9) * 2,ROUND(1/((1+'CrediAltoque (SI)'!$R$14)^A216),9)))</f>
        <v>1.1452E-5</v>
      </c>
      <c r="G216" s="5">
        <f t="shared" si="19"/>
        <v>18.225686290000009</v>
      </c>
    </row>
    <row r="217" spans="1:7" x14ac:dyDescent="0.2">
      <c r="A217" s="2">
        <f t="shared" si="16"/>
        <v>214</v>
      </c>
      <c r="B217" s="2">
        <f t="shared" si="17"/>
        <v>214</v>
      </c>
      <c r="C217" s="4">
        <f t="shared" si="18"/>
        <v>51685</v>
      </c>
      <c r="D217" s="2">
        <f t="shared" si="15"/>
        <v>7</v>
      </c>
      <c r="E217" s="2" t="str">
        <f>IF(ISERROR(MATCH(D217,'CrediAltoque (SI)'!$H$18:$H$19,0))=FALSE,"C",IF(ISERROR(MATCH(D217,'CrediAltoque (SI)'!$H$20:$H$21,0))=FALSE,"D",""))</f>
        <v/>
      </c>
      <c r="F217" s="5">
        <f>IF(E217="C",0,IF(E217 ="D",ROUND(1/((1+'CrediAltoque (SI)'!$R$14)^A217),9) * 2,ROUND(1/((1+'CrediAltoque (SI)'!$R$14)^A217),9)))</f>
        <v>1.0857E-5</v>
      </c>
      <c r="G217" s="5">
        <f t="shared" si="19"/>
        <v>18.225697147000009</v>
      </c>
    </row>
    <row r="218" spans="1:7" x14ac:dyDescent="0.2">
      <c r="A218" s="2">
        <f t="shared" si="16"/>
        <v>215</v>
      </c>
      <c r="B218" s="2">
        <f t="shared" si="17"/>
        <v>215</v>
      </c>
      <c r="C218" s="4">
        <f t="shared" si="18"/>
        <v>51716</v>
      </c>
      <c r="D218" s="2">
        <f t="shared" si="15"/>
        <v>8</v>
      </c>
      <c r="E218" s="2" t="str">
        <f>IF(ISERROR(MATCH(D218,'CrediAltoque (SI)'!$H$18:$H$19,0))=FALSE,"C",IF(ISERROR(MATCH(D218,'CrediAltoque (SI)'!$H$20:$H$21,0))=FALSE,"D",""))</f>
        <v/>
      </c>
      <c r="F218" s="5">
        <f>IF(E218="C",0,IF(E218 ="D",ROUND(1/((1+'CrediAltoque (SI)'!$R$14)^A218),9) * 2,ROUND(1/((1+'CrediAltoque (SI)'!$R$14)^A218),9)))</f>
        <v>1.0292000000000001E-5</v>
      </c>
      <c r="G218" s="5">
        <f t="shared" si="19"/>
        <v>18.225707439000008</v>
      </c>
    </row>
    <row r="219" spans="1:7" x14ac:dyDescent="0.2">
      <c r="A219" s="2">
        <f t="shared" si="16"/>
        <v>216</v>
      </c>
      <c r="B219" s="2">
        <f t="shared" si="17"/>
        <v>216</v>
      </c>
      <c r="C219" s="4">
        <f t="shared" si="18"/>
        <v>51747</v>
      </c>
      <c r="D219" s="2">
        <f t="shared" si="15"/>
        <v>9</v>
      </c>
      <c r="E219" s="2" t="str">
        <f>IF(ISERROR(MATCH(D219,'CrediAltoque (SI)'!$H$18:$H$19,0))=FALSE,"C",IF(ISERROR(MATCH(D219,'CrediAltoque (SI)'!$H$20:$H$21,0))=FALSE,"D",""))</f>
        <v/>
      </c>
      <c r="F219" s="5">
        <f>IF(E219="C",0,IF(E219 ="D",ROUND(1/((1+'CrediAltoque (SI)'!$R$14)^A219),9) * 2,ROUND(1/((1+'CrediAltoque (SI)'!$R$14)^A219),9)))</f>
        <v>9.7569999999999999E-6</v>
      </c>
      <c r="G219" s="5">
        <f t="shared" si="19"/>
        <v>18.225717196000009</v>
      </c>
    </row>
    <row r="220" spans="1:7" x14ac:dyDescent="0.2">
      <c r="A220" s="2">
        <f t="shared" si="16"/>
        <v>217</v>
      </c>
      <c r="B220" s="2">
        <f t="shared" si="17"/>
        <v>217</v>
      </c>
      <c r="C220" s="4">
        <f t="shared" si="18"/>
        <v>51777</v>
      </c>
      <c r="D220" s="2">
        <f t="shared" si="15"/>
        <v>10</v>
      </c>
      <c r="E220" s="2" t="str">
        <f>IF(ISERROR(MATCH(D220,'CrediAltoque (SI)'!$H$18:$H$19,0))=FALSE,"C",IF(ISERROR(MATCH(D220,'CrediAltoque (SI)'!$H$20:$H$21,0))=FALSE,"D",""))</f>
        <v/>
      </c>
      <c r="F220" s="5">
        <f>IF(E220="C",0,IF(E220 ="D",ROUND(1/((1+'CrediAltoque (SI)'!$R$14)^A220),9) * 2,ROUND(1/((1+'CrediAltoque (SI)'!$R$14)^A220),9)))</f>
        <v>9.2490000000000007E-6</v>
      </c>
      <c r="G220" s="5">
        <f t="shared" si="19"/>
        <v>18.22572644500001</v>
      </c>
    </row>
    <row r="221" spans="1:7" x14ac:dyDescent="0.2">
      <c r="A221" s="2">
        <f t="shared" si="16"/>
        <v>218</v>
      </c>
      <c r="B221" s="2">
        <f t="shared" si="17"/>
        <v>218</v>
      </c>
      <c r="C221" s="4">
        <f t="shared" si="18"/>
        <v>51808</v>
      </c>
      <c r="D221" s="2">
        <f t="shared" si="15"/>
        <v>11</v>
      </c>
      <c r="E221" s="2" t="str">
        <f>IF(ISERROR(MATCH(D221,'CrediAltoque (SI)'!$H$18:$H$19,0))=FALSE,"C",IF(ISERROR(MATCH(D221,'CrediAltoque (SI)'!$H$20:$H$21,0))=FALSE,"D",""))</f>
        <v/>
      </c>
      <c r="F221" s="5">
        <f>IF(E221="C",0,IF(E221 ="D",ROUND(1/((1+'CrediAltoque (SI)'!$R$14)^A221),9) * 2,ROUND(1/((1+'CrediAltoque (SI)'!$R$14)^A221),9)))</f>
        <v>8.7679999999999997E-6</v>
      </c>
      <c r="G221" s="5">
        <f t="shared" si="19"/>
        <v>18.225735213000011</v>
      </c>
    </row>
    <row r="222" spans="1:7" x14ac:dyDescent="0.2">
      <c r="A222" s="2">
        <f t="shared" si="16"/>
        <v>219</v>
      </c>
      <c r="B222" s="2">
        <f t="shared" si="17"/>
        <v>219</v>
      </c>
      <c r="C222" s="4">
        <f t="shared" si="18"/>
        <v>51838</v>
      </c>
      <c r="D222" s="2">
        <f t="shared" si="15"/>
        <v>12</v>
      </c>
      <c r="E222" s="2" t="str">
        <f>IF(ISERROR(MATCH(D222,'CrediAltoque (SI)'!$H$18:$H$19,0))=FALSE,"C",IF(ISERROR(MATCH(D222,'CrediAltoque (SI)'!$H$20:$H$21,0))=FALSE,"D",""))</f>
        <v/>
      </c>
      <c r="F222" s="5">
        <f>IF(E222="C",0,IF(E222 ="D",ROUND(1/((1+'CrediAltoque (SI)'!$R$14)^A222),9) * 2,ROUND(1/((1+'CrediAltoque (SI)'!$R$14)^A222),9)))</f>
        <v>8.3119999999999994E-6</v>
      </c>
      <c r="G222" s="5">
        <f t="shared" si="19"/>
        <v>18.225743525000009</v>
      </c>
    </row>
    <row r="223" spans="1:7" x14ac:dyDescent="0.2">
      <c r="A223" s="2">
        <f t="shared" si="16"/>
        <v>220</v>
      </c>
      <c r="B223" s="2">
        <f t="shared" si="17"/>
        <v>220</v>
      </c>
      <c r="C223" s="4">
        <f t="shared" si="18"/>
        <v>51869</v>
      </c>
      <c r="D223" s="2">
        <f t="shared" si="15"/>
        <v>1</v>
      </c>
      <c r="E223" s="2" t="str">
        <f>IF(ISERROR(MATCH(D223,'CrediAltoque (SI)'!$H$18:$H$19,0))=FALSE,"C",IF(ISERROR(MATCH(D223,'CrediAltoque (SI)'!$H$20:$H$21,0))=FALSE,"D",""))</f>
        <v/>
      </c>
      <c r="F223" s="5">
        <f>IF(E223="C",0,IF(E223 ="D",ROUND(1/((1+'CrediAltoque (SI)'!$R$14)^A223),9) * 2,ROUND(1/((1+'CrediAltoque (SI)'!$R$14)^A223),9)))</f>
        <v>7.8800000000000008E-6</v>
      </c>
      <c r="G223" s="5">
        <f t="shared" si="19"/>
        <v>18.225751405000008</v>
      </c>
    </row>
    <row r="224" spans="1:7" x14ac:dyDescent="0.2">
      <c r="A224" s="2">
        <f t="shared" si="16"/>
        <v>221</v>
      </c>
      <c r="B224" s="2">
        <f t="shared" si="17"/>
        <v>221</v>
      </c>
      <c r="C224" s="4">
        <f t="shared" si="18"/>
        <v>51900</v>
      </c>
      <c r="D224" s="2">
        <f t="shared" si="15"/>
        <v>2</v>
      </c>
      <c r="E224" s="2" t="str">
        <f>IF(ISERROR(MATCH(D224,'CrediAltoque (SI)'!$H$18:$H$19,0))=FALSE,"C",IF(ISERROR(MATCH(D224,'CrediAltoque (SI)'!$H$20:$H$21,0))=FALSE,"D",""))</f>
        <v/>
      </c>
      <c r="F224" s="5">
        <f>IF(E224="C",0,IF(E224 ="D",ROUND(1/((1+'CrediAltoque (SI)'!$R$14)^A224),9) * 2,ROUND(1/((1+'CrediAltoque (SI)'!$R$14)^A224),9)))</f>
        <v>7.4699999999999996E-6</v>
      </c>
      <c r="G224" s="5">
        <f t="shared" si="19"/>
        <v>18.225758875000007</v>
      </c>
    </row>
    <row r="225" spans="1:7" x14ac:dyDescent="0.2">
      <c r="A225" s="2">
        <f t="shared" si="16"/>
        <v>222</v>
      </c>
      <c r="B225" s="2">
        <f t="shared" si="17"/>
        <v>222</v>
      </c>
      <c r="C225" s="4">
        <f t="shared" si="18"/>
        <v>51928</v>
      </c>
      <c r="D225" s="2">
        <f t="shared" si="15"/>
        <v>3</v>
      </c>
      <c r="E225" s="2" t="str">
        <f>IF(ISERROR(MATCH(D225,'CrediAltoque (SI)'!$H$18:$H$19,0))=FALSE,"C",IF(ISERROR(MATCH(D225,'CrediAltoque (SI)'!$H$20:$H$21,0))=FALSE,"D",""))</f>
        <v/>
      </c>
      <c r="F225" s="5">
        <f>IF(E225="C",0,IF(E225 ="D",ROUND(1/((1+'CrediAltoque (SI)'!$R$14)^A225),9) * 2,ROUND(1/((1+'CrediAltoque (SI)'!$R$14)^A225),9)))</f>
        <v>7.0809999999999996E-6</v>
      </c>
      <c r="G225" s="5">
        <f t="shared" si="19"/>
        <v>18.225765956000007</v>
      </c>
    </row>
    <row r="226" spans="1:7" x14ac:dyDescent="0.2">
      <c r="A226" s="2">
        <f t="shared" si="16"/>
        <v>223</v>
      </c>
      <c r="B226" s="2">
        <f t="shared" si="17"/>
        <v>223</v>
      </c>
      <c r="C226" s="4">
        <f t="shared" si="18"/>
        <v>51959</v>
      </c>
      <c r="D226" s="2">
        <f t="shared" si="15"/>
        <v>4</v>
      </c>
      <c r="E226" s="2" t="str">
        <f>IF(ISERROR(MATCH(D226,'CrediAltoque (SI)'!$H$18:$H$19,0))=FALSE,"C",IF(ISERROR(MATCH(D226,'CrediAltoque (SI)'!$H$20:$H$21,0))=FALSE,"D",""))</f>
        <v/>
      </c>
      <c r="F226" s="5">
        <f>IF(E226="C",0,IF(E226 ="D",ROUND(1/((1+'CrediAltoque (SI)'!$R$14)^A226),9) * 2,ROUND(1/((1+'CrediAltoque (SI)'!$R$14)^A226),9)))</f>
        <v>6.7129999999999999E-6</v>
      </c>
      <c r="G226" s="5">
        <f t="shared" si="19"/>
        <v>18.225772669000008</v>
      </c>
    </row>
    <row r="227" spans="1:7" x14ac:dyDescent="0.2">
      <c r="A227" s="2">
        <f t="shared" si="16"/>
        <v>224</v>
      </c>
      <c r="B227" s="2">
        <f t="shared" si="17"/>
        <v>224</v>
      </c>
      <c r="C227" s="4">
        <f t="shared" si="18"/>
        <v>51989</v>
      </c>
      <c r="D227" s="2">
        <f t="shared" si="15"/>
        <v>5</v>
      </c>
      <c r="E227" s="2" t="str">
        <f>IF(ISERROR(MATCH(D227,'CrediAltoque (SI)'!$H$18:$H$19,0))=FALSE,"C",IF(ISERROR(MATCH(D227,'CrediAltoque (SI)'!$H$20:$H$21,0))=FALSE,"D",""))</f>
        <v/>
      </c>
      <c r="F227" s="5">
        <f>IF(E227="C",0,IF(E227 ="D",ROUND(1/((1+'CrediAltoque (SI)'!$R$14)^A227),9) * 2,ROUND(1/((1+'CrediAltoque (SI)'!$R$14)^A227),9)))</f>
        <v>6.3640000000000004E-6</v>
      </c>
      <c r="G227" s="5">
        <f t="shared" si="19"/>
        <v>18.225779033000009</v>
      </c>
    </row>
    <row r="228" spans="1:7" x14ac:dyDescent="0.2">
      <c r="A228" s="2">
        <f t="shared" si="16"/>
        <v>225</v>
      </c>
      <c r="B228" s="2">
        <f t="shared" si="17"/>
        <v>225</v>
      </c>
      <c r="C228" s="4">
        <f t="shared" si="18"/>
        <v>52020</v>
      </c>
      <c r="D228" s="2">
        <f t="shared" si="15"/>
        <v>6</v>
      </c>
      <c r="E228" s="2" t="str">
        <f>IF(ISERROR(MATCH(D228,'CrediAltoque (SI)'!$H$18:$H$19,0))=FALSE,"C",IF(ISERROR(MATCH(D228,'CrediAltoque (SI)'!$H$20:$H$21,0))=FALSE,"D",""))</f>
        <v/>
      </c>
      <c r="F228" s="5">
        <f>IF(E228="C",0,IF(E228 ="D",ROUND(1/((1+'CrediAltoque (SI)'!$R$14)^A228),9) * 2,ROUND(1/((1+'CrediAltoque (SI)'!$R$14)^A228),9)))</f>
        <v>6.0329999999999997E-6</v>
      </c>
      <c r="G228" s="5">
        <f t="shared" si="19"/>
        <v>18.225785066000007</v>
      </c>
    </row>
    <row r="229" spans="1:7" x14ac:dyDescent="0.2">
      <c r="A229" s="2">
        <f t="shared" si="16"/>
        <v>226</v>
      </c>
      <c r="B229" s="2">
        <f t="shared" si="17"/>
        <v>226</v>
      </c>
      <c r="C229" s="4">
        <f t="shared" si="18"/>
        <v>52050</v>
      </c>
      <c r="D229" s="2">
        <f t="shared" si="15"/>
        <v>7</v>
      </c>
      <c r="E229" s="2" t="str">
        <f>IF(ISERROR(MATCH(D229,'CrediAltoque (SI)'!$H$18:$H$19,0))=FALSE,"C",IF(ISERROR(MATCH(D229,'CrediAltoque (SI)'!$H$20:$H$21,0))=FALSE,"D",""))</f>
        <v/>
      </c>
      <c r="F229" s="5">
        <f>IF(E229="C",0,IF(E229 ="D",ROUND(1/((1+'CrediAltoque (SI)'!$R$14)^A229),9) * 2,ROUND(1/((1+'CrediAltoque (SI)'!$R$14)^A229),9)))</f>
        <v>5.7189999999999998E-6</v>
      </c>
      <c r="G229" s="5">
        <f t="shared" si="19"/>
        <v>18.225790785000008</v>
      </c>
    </row>
    <row r="230" spans="1:7" x14ac:dyDescent="0.2">
      <c r="A230" s="2">
        <f t="shared" si="16"/>
        <v>227</v>
      </c>
      <c r="B230" s="2">
        <f t="shared" si="17"/>
        <v>227</v>
      </c>
      <c r="C230" s="4">
        <f t="shared" si="18"/>
        <v>52081</v>
      </c>
      <c r="D230" s="2">
        <f t="shared" si="15"/>
        <v>8</v>
      </c>
      <c r="E230" s="2" t="str">
        <f>IF(ISERROR(MATCH(D230,'CrediAltoque (SI)'!$H$18:$H$19,0))=FALSE,"C",IF(ISERROR(MATCH(D230,'CrediAltoque (SI)'!$H$20:$H$21,0))=FALSE,"D",""))</f>
        <v/>
      </c>
      <c r="F230" s="5">
        <f>IF(E230="C",0,IF(E230 ="D",ROUND(1/((1+'CrediAltoque (SI)'!$R$14)^A230),9) * 2,ROUND(1/((1+'CrediAltoque (SI)'!$R$14)^A230),9)))</f>
        <v>5.4219999999999999E-6</v>
      </c>
      <c r="G230" s="5">
        <f t="shared" si="19"/>
        <v>18.225796207000009</v>
      </c>
    </row>
    <row r="231" spans="1:7" x14ac:dyDescent="0.2">
      <c r="A231" s="2">
        <f t="shared" si="16"/>
        <v>228</v>
      </c>
      <c r="B231" s="2">
        <f t="shared" si="17"/>
        <v>228</v>
      </c>
      <c r="C231" s="4">
        <f t="shared" si="18"/>
        <v>52112</v>
      </c>
      <c r="D231" s="2">
        <f t="shared" si="15"/>
        <v>9</v>
      </c>
      <c r="E231" s="2" t="str">
        <f>IF(ISERROR(MATCH(D231,'CrediAltoque (SI)'!$H$18:$H$19,0))=FALSE,"C",IF(ISERROR(MATCH(D231,'CrediAltoque (SI)'!$H$20:$H$21,0))=FALSE,"D",""))</f>
        <v/>
      </c>
      <c r="F231" s="5">
        <f>IF(E231="C",0,IF(E231 ="D",ROUND(1/((1+'CrediAltoque (SI)'!$R$14)^A231),9) * 2,ROUND(1/((1+'CrediAltoque (SI)'!$R$14)^A231),9)))</f>
        <v>5.1399999999999999E-6</v>
      </c>
      <c r="G231" s="5">
        <f t="shared" si="19"/>
        <v>18.225801347000008</v>
      </c>
    </row>
    <row r="232" spans="1:7" x14ac:dyDescent="0.2">
      <c r="A232" s="2">
        <f t="shared" si="16"/>
        <v>229</v>
      </c>
      <c r="B232" s="2">
        <f t="shared" si="17"/>
        <v>229</v>
      </c>
      <c r="C232" s="4">
        <f t="shared" si="18"/>
        <v>52142</v>
      </c>
      <c r="D232" s="2">
        <f t="shared" si="15"/>
        <v>10</v>
      </c>
      <c r="E232" s="2" t="str">
        <f>IF(ISERROR(MATCH(D232,'CrediAltoque (SI)'!$H$18:$H$19,0))=FALSE,"C",IF(ISERROR(MATCH(D232,'CrediAltoque (SI)'!$H$20:$H$21,0))=FALSE,"D",""))</f>
        <v/>
      </c>
      <c r="F232" s="5">
        <f>IF(E232="C",0,IF(E232 ="D",ROUND(1/((1+'CrediAltoque (SI)'!$R$14)^A232),9) * 2,ROUND(1/((1+'CrediAltoque (SI)'!$R$14)^A232),9)))</f>
        <v>4.8720000000000001E-6</v>
      </c>
      <c r="G232" s="5">
        <f t="shared" si="19"/>
        <v>18.22580621900001</v>
      </c>
    </row>
    <row r="233" spans="1:7" x14ac:dyDescent="0.2">
      <c r="A233" s="2">
        <f t="shared" si="16"/>
        <v>230</v>
      </c>
      <c r="B233" s="2">
        <f t="shared" si="17"/>
        <v>230</v>
      </c>
      <c r="C233" s="4">
        <f t="shared" si="18"/>
        <v>52173</v>
      </c>
      <c r="D233" s="2">
        <f t="shared" si="15"/>
        <v>11</v>
      </c>
      <c r="E233" s="2" t="str">
        <f>IF(ISERROR(MATCH(D233,'CrediAltoque (SI)'!$H$18:$H$19,0))=FALSE,"C",IF(ISERROR(MATCH(D233,'CrediAltoque (SI)'!$H$20:$H$21,0))=FALSE,"D",""))</f>
        <v/>
      </c>
      <c r="F233" s="5">
        <f>IF(E233="C",0,IF(E233 ="D",ROUND(1/((1+'CrediAltoque (SI)'!$R$14)^A233),9) * 2,ROUND(1/((1+'CrediAltoque (SI)'!$R$14)^A233),9)))</f>
        <v>4.6190000000000002E-6</v>
      </c>
      <c r="G233" s="5">
        <f t="shared" si="19"/>
        <v>18.225810838000008</v>
      </c>
    </row>
    <row r="234" spans="1:7" x14ac:dyDescent="0.2">
      <c r="A234" s="2">
        <f t="shared" si="16"/>
        <v>231</v>
      </c>
      <c r="B234" s="2">
        <f t="shared" si="17"/>
        <v>231</v>
      </c>
      <c r="C234" s="4">
        <f t="shared" si="18"/>
        <v>52203</v>
      </c>
      <c r="D234" s="2">
        <f t="shared" si="15"/>
        <v>12</v>
      </c>
      <c r="E234" s="2" t="str">
        <f>IF(ISERROR(MATCH(D234,'CrediAltoque (SI)'!$H$18:$H$19,0))=FALSE,"C",IF(ISERROR(MATCH(D234,'CrediAltoque (SI)'!$H$20:$H$21,0))=FALSE,"D",""))</f>
        <v/>
      </c>
      <c r="F234" s="5">
        <f>IF(E234="C",0,IF(E234 ="D",ROUND(1/((1+'CrediAltoque (SI)'!$R$14)^A234),9) * 2,ROUND(1/((1+'CrediAltoque (SI)'!$R$14)^A234),9)))</f>
        <v>4.3789999999999999E-6</v>
      </c>
      <c r="G234" s="5">
        <f t="shared" si="19"/>
        <v>18.225815217000008</v>
      </c>
    </row>
    <row r="235" spans="1:7" x14ac:dyDescent="0.2">
      <c r="A235" s="2">
        <f t="shared" si="16"/>
        <v>232</v>
      </c>
      <c r="B235" s="2">
        <f t="shared" si="17"/>
        <v>232</v>
      </c>
      <c r="C235" s="4">
        <f t="shared" si="18"/>
        <v>52234</v>
      </c>
      <c r="D235" s="2">
        <f t="shared" si="15"/>
        <v>1</v>
      </c>
      <c r="E235" s="2" t="str">
        <f>IF(ISERROR(MATCH(D235,'CrediAltoque (SI)'!$H$18:$H$19,0))=FALSE,"C",IF(ISERROR(MATCH(D235,'CrediAltoque (SI)'!$H$20:$H$21,0))=FALSE,"D",""))</f>
        <v/>
      </c>
      <c r="F235" s="5">
        <f>IF(E235="C",0,IF(E235 ="D",ROUND(1/((1+'CrediAltoque (SI)'!$R$14)^A235),9) * 2,ROUND(1/((1+'CrediAltoque (SI)'!$R$14)^A235),9)))</f>
        <v>4.1509999999999997E-6</v>
      </c>
      <c r="G235" s="5">
        <f t="shared" si="19"/>
        <v>18.225819368000007</v>
      </c>
    </row>
    <row r="236" spans="1:7" x14ac:dyDescent="0.2">
      <c r="A236" s="2">
        <f t="shared" si="16"/>
        <v>233</v>
      </c>
      <c r="B236" s="2">
        <f t="shared" si="17"/>
        <v>233</v>
      </c>
      <c r="C236" s="4">
        <f t="shared" si="18"/>
        <v>52265</v>
      </c>
      <c r="D236" s="2">
        <f t="shared" si="15"/>
        <v>2</v>
      </c>
      <c r="E236" s="2" t="str">
        <f>IF(ISERROR(MATCH(D236,'CrediAltoque (SI)'!$H$18:$H$19,0))=FALSE,"C",IF(ISERROR(MATCH(D236,'CrediAltoque (SI)'!$H$20:$H$21,0))=FALSE,"D",""))</f>
        <v/>
      </c>
      <c r="F236" s="5">
        <f>IF(E236="C",0,IF(E236 ="D",ROUND(1/((1+'CrediAltoque (SI)'!$R$14)^A236),9) * 2,ROUND(1/((1+'CrediAltoque (SI)'!$R$14)^A236),9)))</f>
        <v>3.9349999999999996E-6</v>
      </c>
      <c r="G236" s="5">
        <f t="shared" si="19"/>
        <v>18.225823303000006</v>
      </c>
    </row>
    <row r="237" spans="1:7" x14ac:dyDescent="0.2">
      <c r="A237" s="2">
        <f t="shared" si="16"/>
        <v>234</v>
      </c>
      <c r="B237" s="2">
        <f t="shared" si="17"/>
        <v>234</v>
      </c>
      <c r="C237" s="4">
        <f t="shared" si="18"/>
        <v>52293</v>
      </c>
      <c r="D237" s="2">
        <f t="shared" si="15"/>
        <v>3</v>
      </c>
      <c r="E237" s="2" t="str">
        <f>IF(ISERROR(MATCH(D237,'CrediAltoque (SI)'!$H$18:$H$19,0))=FALSE,"C",IF(ISERROR(MATCH(D237,'CrediAltoque (SI)'!$H$20:$H$21,0))=FALSE,"D",""))</f>
        <v/>
      </c>
      <c r="F237" s="5">
        <f>IF(E237="C",0,IF(E237 ="D",ROUND(1/((1+'CrediAltoque (SI)'!$R$14)^A237),9) * 2,ROUND(1/((1+'CrediAltoque (SI)'!$R$14)^A237),9)))</f>
        <v>3.7299999999999999E-6</v>
      </c>
      <c r="G237" s="5">
        <f t="shared" si="19"/>
        <v>18.225827033000005</v>
      </c>
    </row>
    <row r="238" spans="1:7" x14ac:dyDescent="0.2">
      <c r="A238" s="2">
        <f t="shared" si="16"/>
        <v>235</v>
      </c>
      <c r="B238" s="2">
        <f t="shared" si="17"/>
        <v>235</v>
      </c>
      <c r="C238" s="4">
        <f t="shared" si="18"/>
        <v>52324</v>
      </c>
      <c r="D238" s="2">
        <f t="shared" si="15"/>
        <v>4</v>
      </c>
      <c r="E238" s="2" t="str">
        <f>IF(ISERROR(MATCH(D238,'CrediAltoque (SI)'!$H$18:$H$19,0))=FALSE,"C",IF(ISERROR(MATCH(D238,'CrediAltoque (SI)'!$H$20:$H$21,0))=FALSE,"D",""))</f>
        <v/>
      </c>
      <c r="F238" s="5">
        <f>IF(E238="C",0,IF(E238 ="D",ROUND(1/((1+'CrediAltoque (SI)'!$R$14)^A238),9) * 2,ROUND(1/((1+'CrediAltoque (SI)'!$R$14)^A238),9)))</f>
        <v>3.5360000000000001E-6</v>
      </c>
      <c r="G238" s="5">
        <f t="shared" si="19"/>
        <v>18.225830569000006</v>
      </c>
    </row>
    <row r="239" spans="1:7" x14ac:dyDescent="0.2">
      <c r="A239" s="2">
        <f t="shared" si="16"/>
        <v>236</v>
      </c>
      <c r="B239" s="2">
        <f t="shared" si="17"/>
        <v>236</v>
      </c>
      <c r="C239" s="4">
        <f t="shared" si="18"/>
        <v>52354</v>
      </c>
      <c r="D239" s="2">
        <f t="shared" si="15"/>
        <v>5</v>
      </c>
      <c r="E239" s="2" t="str">
        <f>IF(ISERROR(MATCH(D239,'CrediAltoque (SI)'!$H$18:$H$19,0))=FALSE,"C",IF(ISERROR(MATCH(D239,'CrediAltoque (SI)'!$H$20:$H$21,0))=FALSE,"D",""))</f>
        <v/>
      </c>
      <c r="F239" s="5">
        <f>IF(E239="C",0,IF(E239 ="D",ROUND(1/((1+'CrediAltoque (SI)'!$R$14)^A239),9) * 2,ROUND(1/((1+'CrediAltoque (SI)'!$R$14)^A239),9)))</f>
        <v>3.3519999999999998E-6</v>
      </c>
      <c r="G239" s="5">
        <f t="shared" si="19"/>
        <v>18.225833921000007</v>
      </c>
    </row>
    <row r="240" spans="1:7" x14ac:dyDescent="0.2">
      <c r="A240" s="2">
        <f t="shared" si="16"/>
        <v>237</v>
      </c>
      <c r="B240" s="2">
        <f t="shared" si="17"/>
        <v>237</v>
      </c>
      <c r="C240" s="4">
        <f t="shared" si="18"/>
        <v>52385</v>
      </c>
      <c r="D240" s="2">
        <f t="shared" si="15"/>
        <v>6</v>
      </c>
      <c r="E240" s="2" t="str">
        <f>IF(ISERROR(MATCH(D240,'CrediAltoque (SI)'!$H$18:$H$19,0))=FALSE,"C",IF(ISERROR(MATCH(D240,'CrediAltoque (SI)'!$H$20:$H$21,0))=FALSE,"D",""))</f>
        <v/>
      </c>
      <c r="F240" s="5">
        <f>IF(E240="C",0,IF(E240 ="D",ROUND(1/((1+'CrediAltoque (SI)'!$R$14)^A240),9) * 2,ROUND(1/((1+'CrediAltoque (SI)'!$R$14)^A240),9)))</f>
        <v>3.1779999999999999E-6</v>
      </c>
      <c r="G240" s="5">
        <f t="shared" si="19"/>
        <v>18.225837099000007</v>
      </c>
    </row>
    <row r="241" spans="1:7" x14ac:dyDescent="0.2">
      <c r="A241" s="2">
        <f t="shared" si="16"/>
        <v>238</v>
      </c>
      <c r="B241" s="2">
        <f t="shared" si="17"/>
        <v>238</v>
      </c>
      <c r="C241" s="4">
        <f t="shared" si="18"/>
        <v>52415</v>
      </c>
      <c r="D241" s="2">
        <f t="shared" si="15"/>
        <v>7</v>
      </c>
      <c r="E241" s="2" t="str">
        <f>IF(ISERROR(MATCH(D241,'CrediAltoque (SI)'!$H$18:$H$19,0))=FALSE,"C",IF(ISERROR(MATCH(D241,'CrediAltoque (SI)'!$H$20:$H$21,0))=FALSE,"D",""))</f>
        <v/>
      </c>
      <c r="F241" s="5">
        <f>IF(E241="C",0,IF(E241 ="D",ROUND(1/((1+'CrediAltoque (SI)'!$R$14)^A241),9) * 2,ROUND(1/((1+'CrediAltoque (SI)'!$R$14)^A241),9)))</f>
        <v>3.0130000000000002E-6</v>
      </c>
      <c r="G241" s="5">
        <f t="shared" si="19"/>
        <v>18.225840112000007</v>
      </c>
    </row>
    <row r="242" spans="1:7" x14ac:dyDescent="0.2">
      <c r="A242" s="2">
        <f t="shared" si="16"/>
        <v>239</v>
      </c>
      <c r="B242" s="2">
        <f t="shared" si="17"/>
        <v>239</v>
      </c>
      <c r="C242" s="4">
        <f t="shared" si="18"/>
        <v>52446</v>
      </c>
      <c r="D242" s="2">
        <f t="shared" si="15"/>
        <v>8</v>
      </c>
      <c r="E242" s="2" t="str">
        <f>IF(ISERROR(MATCH(D242,'CrediAltoque (SI)'!$H$18:$H$19,0))=FALSE,"C",IF(ISERROR(MATCH(D242,'CrediAltoque (SI)'!$H$20:$H$21,0))=FALSE,"D",""))</f>
        <v/>
      </c>
      <c r="F242" s="5">
        <f>IF(E242="C",0,IF(E242 ="D",ROUND(1/((1+'CrediAltoque (SI)'!$R$14)^A242),9) * 2,ROUND(1/((1+'CrediAltoque (SI)'!$R$14)^A242),9)))</f>
        <v>2.8559999999999998E-6</v>
      </c>
      <c r="G242" s="5">
        <f t="shared" si="19"/>
        <v>18.225842968000006</v>
      </c>
    </row>
    <row r="243" spans="1:7" x14ac:dyDescent="0.2">
      <c r="A243" s="2">
        <f t="shared" si="16"/>
        <v>240</v>
      </c>
      <c r="B243" s="2">
        <f t="shared" si="17"/>
        <v>240</v>
      </c>
      <c r="C243" s="4">
        <f t="shared" si="18"/>
        <v>52477</v>
      </c>
      <c r="D243" s="2">
        <f t="shared" si="15"/>
        <v>9</v>
      </c>
      <c r="E243" s="2" t="str">
        <f>IF(ISERROR(MATCH(D243,'CrediAltoque (SI)'!$H$18:$H$19,0))=FALSE,"C",IF(ISERROR(MATCH(D243,'CrediAltoque (SI)'!$H$20:$H$21,0))=FALSE,"D",""))</f>
        <v/>
      </c>
      <c r="F243" s="5">
        <f>IF(E243="C",0,IF(E243 ="D",ROUND(1/((1+'CrediAltoque (SI)'!$R$14)^A243),9) * 2,ROUND(1/((1+'CrediAltoque (SI)'!$R$14)^A243),9)))</f>
        <v>2.7070000000000001E-6</v>
      </c>
      <c r="G243" s="5">
        <f t="shared" si="19"/>
        <v>18.225845675000006</v>
      </c>
    </row>
    <row r="244" spans="1:7" x14ac:dyDescent="0.2">
      <c r="A244" s="2">
        <f t="shared" si="16"/>
        <v>241</v>
      </c>
      <c r="B244" s="2">
        <f t="shared" si="17"/>
        <v>241</v>
      </c>
      <c r="C244" s="4">
        <f t="shared" si="18"/>
        <v>52507</v>
      </c>
      <c r="D244" s="2">
        <f t="shared" si="15"/>
        <v>10</v>
      </c>
      <c r="E244" s="2" t="str">
        <f>IF(ISERROR(MATCH(D244,'CrediAltoque (SI)'!$H$18:$H$19,0))=FALSE,"C",IF(ISERROR(MATCH(D244,'CrediAltoque (SI)'!$H$20:$H$21,0))=FALSE,"D",""))</f>
        <v/>
      </c>
      <c r="F244" s="5">
        <f>IF(E244="C",0,IF(E244 ="D",ROUND(1/((1+'CrediAltoque (SI)'!$R$14)^A244),9) * 2,ROUND(1/((1+'CrediAltoque (SI)'!$R$14)^A244),9)))</f>
        <v>2.5670000000000002E-6</v>
      </c>
      <c r="G244" s="5">
        <f t="shared" si="19"/>
        <v>18.225848242000005</v>
      </c>
    </row>
    <row r="245" spans="1:7" x14ac:dyDescent="0.2">
      <c r="A245" s="2">
        <f t="shared" si="16"/>
        <v>242</v>
      </c>
      <c r="B245" s="2">
        <f t="shared" si="17"/>
        <v>242</v>
      </c>
      <c r="C245" s="4">
        <f t="shared" si="18"/>
        <v>52538</v>
      </c>
      <c r="D245" s="2">
        <f t="shared" si="15"/>
        <v>11</v>
      </c>
      <c r="E245" s="2" t="str">
        <f>IF(ISERROR(MATCH(D245,'CrediAltoque (SI)'!$H$18:$H$19,0))=FALSE,"C",IF(ISERROR(MATCH(D245,'CrediAltoque (SI)'!$H$20:$H$21,0))=FALSE,"D",""))</f>
        <v/>
      </c>
      <c r="F245" s="5">
        <f>IF(E245="C",0,IF(E245 ="D",ROUND(1/((1+'CrediAltoque (SI)'!$R$14)^A245),9) * 2,ROUND(1/((1+'CrediAltoque (SI)'!$R$14)^A245),9)))</f>
        <v>2.4329999999999998E-6</v>
      </c>
      <c r="G245" s="5">
        <f t="shared" si="19"/>
        <v>18.225850675000004</v>
      </c>
    </row>
    <row r="246" spans="1:7" x14ac:dyDescent="0.2">
      <c r="A246" s="2">
        <f t="shared" si="16"/>
        <v>243</v>
      </c>
      <c r="B246" s="2">
        <f t="shared" si="17"/>
        <v>243</v>
      </c>
      <c r="C246" s="4">
        <f t="shared" si="18"/>
        <v>52568</v>
      </c>
      <c r="D246" s="2">
        <f t="shared" si="15"/>
        <v>12</v>
      </c>
      <c r="E246" s="2" t="str">
        <f>IF(ISERROR(MATCH(D246,'CrediAltoque (SI)'!$H$18:$H$19,0))=FALSE,"C",IF(ISERROR(MATCH(D246,'CrediAltoque (SI)'!$H$20:$H$21,0))=FALSE,"D",""))</f>
        <v/>
      </c>
      <c r="F246" s="5">
        <f>IF(E246="C",0,IF(E246 ="D",ROUND(1/((1+'CrediAltoque (SI)'!$R$14)^A246),9) * 2,ROUND(1/((1+'CrediAltoque (SI)'!$R$14)^A246),9)))</f>
        <v>2.3070000000000001E-6</v>
      </c>
      <c r="G246" s="5">
        <f t="shared" si="19"/>
        <v>18.225852982000003</v>
      </c>
    </row>
    <row r="247" spans="1:7" x14ac:dyDescent="0.2">
      <c r="A247" s="2">
        <f t="shared" si="16"/>
        <v>244</v>
      </c>
      <c r="B247" s="2">
        <f t="shared" si="17"/>
        <v>244</v>
      </c>
      <c r="C247" s="4">
        <f t="shared" si="18"/>
        <v>52599</v>
      </c>
      <c r="D247" s="2">
        <f t="shared" si="15"/>
        <v>1</v>
      </c>
      <c r="E247" s="2" t="str">
        <f>IF(ISERROR(MATCH(D247,'CrediAltoque (SI)'!$H$18:$H$19,0))=FALSE,"C",IF(ISERROR(MATCH(D247,'CrediAltoque (SI)'!$H$20:$H$21,0))=FALSE,"D",""))</f>
        <v/>
      </c>
      <c r="F247" s="5">
        <f>IF(E247="C",0,IF(E247 ="D",ROUND(1/((1+'CrediAltoque (SI)'!$R$14)^A247),9) * 2,ROUND(1/((1+'CrediAltoque (SI)'!$R$14)^A247),9)))</f>
        <v>2.187E-6</v>
      </c>
      <c r="G247" s="5">
        <f t="shared" si="19"/>
        <v>18.225855169000003</v>
      </c>
    </row>
    <row r="248" spans="1:7" x14ac:dyDescent="0.2">
      <c r="A248" s="2">
        <f t="shared" si="16"/>
        <v>245</v>
      </c>
      <c r="B248" s="2">
        <f t="shared" si="17"/>
        <v>245</v>
      </c>
      <c r="C248" s="4">
        <f t="shared" si="18"/>
        <v>52630</v>
      </c>
      <c r="D248" s="2">
        <f t="shared" si="15"/>
        <v>2</v>
      </c>
      <c r="E248" s="2" t="str">
        <f>IF(ISERROR(MATCH(D248,'CrediAltoque (SI)'!$H$18:$H$19,0))=FALSE,"C",IF(ISERROR(MATCH(D248,'CrediAltoque (SI)'!$H$20:$H$21,0))=FALSE,"D",""))</f>
        <v/>
      </c>
      <c r="F248" s="5">
        <f>IF(E248="C",0,IF(E248 ="D",ROUND(1/((1+'CrediAltoque (SI)'!$R$14)^A248),9) * 2,ROUND(1/((1+'CrediAltoque (SI)'!$R$14)^A248),9)))</f>
        <v>2.0729999999999999E-6</v>
      </c>
      <c r="G248" s="5">
        <f t="shared" si="19"/>
        <v>18.225857242000004</v>
      </c>
    </row>
    <row r="249" spans="1:7" x14ac:dyDescent="0.2">
      <c r="A249" s="2">
        <f t="shared" si="16"/>
        <v>246</v>
      </c>
      <c r="B249" s="2">
        <f t="shared" si="17"/>
        <v>246</v>
      </c>
      <c r="C249" s="4">
        <f t="shared" si="18"/>
        <v>52659</v>
      </c>
      <c r="D249" s="2">
        <f t="shared" si="15"/>
        <v>3</v>
      </c>
      <c r="E249" s="2" t="str">
        <f>IF(ISERROR(MATCH(D249,'CrediAltoque (SI)'!$H$18:$H$19,0))=FALSE,"C",IF(ISERROR(MATCH(D249,'CrediAltoque (SI)'!$H$20:$H$21,0))=FALSE,"D",""))</f>
        <v/>
      </c>
      <c r="F249" s="5">
        <f>IF(E249="C",0,IF(E249 ="D",ROUND(1/((1+'CrediAltoque (SI)'!$R$14)^A249),9) * 2,ROUND(1/((1+'CrediAltoque (SI)'!$R$14)^A249),9)))</f>
        <v>1.9649999999999998E-6</v>
      </c>
      <c r="G249" s="5">
        <f t="shared" si="19"/>
        <v>18.225859207000003</v>
      </c>
    </row>
    <row r="250" spans="1:7" x14ac:dyDescent="0.2">
      <c r="A250" s="2">
        <f t="shared" si="16"/>
        <v>247</v>
      </c>
      <c r="B250" s="2">
        <f t="shared" si="17"/>
        <v>247</v>
      </c>
      <c r="C250" s="4">
        <f t="shared" si="18"/>
        <v>52690</v>
      </c>
      <c r="D250" s="2">
        <f t="shared" si="15"/>
        <v>4</v>
      </c>
      <c r="E250" s="2" t="str">
        <f>IF(ISERROR(MATCH(D250,'CrediAltoque (SI)'!$H$18:$H$19,0))=FALSE,"C",IF(ISERROR(MATCH(D250,'CrediAltoque (SI)'!$H$20:$H$21,0))=FALSE,"D",""))</f>
        <v/>
      </c>
      <c r="F250" s="5">
        <f>IF(E250="C",0,IF(E250 ="D",ROUND(1/((1+'CrediAltoque (SI)'!$R$14)^A250),9) * 2,ROUND(1/((1+'CrediAltoque (SI)'!$R$14)^A250),9)))</f>
        <v>1.863E-6</v>
      </c>
      <c r="G250" s="5">
        <f t="shared" si="19"/>
        <v>18.225861070000004</v>
      </c>
    </row>
    <row r="251" spans="1:7" x14ac:dyDescent="0.2">
      <c r="A251" s="2">
        <f t="shared" si="16"/>
        <v>248</v>
      </c>
      <c r="B251" s="2">
        <f t="shared" si="17"/>
        <v>248</v>
      </c>
      <c r="C251" s="4">
        <f t="shared" si="18"/>
        <v>52720</v>
      </c>
      <c r="D251" s="2">
        <f t="shared" si="15"/>
        <v>5</v>
      </c>
      <c r="E251" s="2" t="str">
        <f>IF(ISERROR(MATCH(D251,'CrediAltoque (SI)'!$H$18:$H$19,0))=FALSE,"C",IF(ISERROR(MATCH(D251,'CrediAltoque (SI)'!$H$20:$H$21,0))=FALSE,"D",""))</f>
        <v/>
      </c>
      <c r="F251" s="5">
        <f>IF(E251="C",0,IF(E251 ="D",ROUND(1/((1+'CrediAltoque (SI)'!$R$14)^A251),9) * 2,ROUND(1/((1+'CrediAltoque (SI)'!$R$14)^A251),9)))</f>
        <v>1.7659999999999999E-6</v>
      </c>
      <c r="G251" s="5">
        <f t="shared" si="19"/>
        <v>18.225862836000005</v>
      </c>
    </row>
    <row r="252" spans="1:7" x14ac:dyDescent="0.2">
      <c r="A252" s="2">
        <f t="shared" si="16"/>
        <v>249</v>
      </c>
      <c r="B252" s="2">
        <f t="shared" si="17"/>
        <v>249</v>
      </c>
      <c r="C252" s="4">
        <f t="shared" si="18"/>
        <v>52751</v>
      </c>
      <c r="D252" s="2">
        <f t="shared" si="15"/>
        <v>6</v>
      </c>
      <c r="E252" s="2" t="str">
        <f>IF(ISERROR(MATCH(D252,'CrediAltoque (SI)'!$H$18:$H$19,0))=FALSE,"C",IF(ISERROR(MATCH(D252,'CrediAltoque (SI)'!$H$20:$H$21,0))=FALSE,"D",""))</f>
        <v/>
      </c>
      <c r="F252" s="5">
        <f>IF(E252="C",0,IF(E252 ="D",ROUND(1/((1+'CrediAltoque (SI)'!$R$14)^A252),9) * 2,ROUND(1/((1+'CrediAltoque (SI)'!$R$14)^A252),9)))</f>
        <v>1.674E-6</v>
      </c>
      <c r="G252" s="5">
        <f t="shared" si="19"/>
        <v>18.225864510000005</v>
      </c>
    </row>
    <row r="253" spans="1:7" x14ac:dyDescent="0.2">
      <c r="A253" s="2">
        <f t="shared" si="16"/>
        <v>250</v>
      </c>
      <c r="B253" s="2">
        <f t="shared" si="17"/>
        <v>250</v>
      </c>
      <c r="C253" s="4">
        <f t="shared" si="18"/>
        <v>52781</v>
      </c>
      <c r="D253" s="2">
        <f t="shared" si="15"/>
        <v>7</v>
      </c>
      <c r="E253" s="2" t="str">
        <f>IF(ISERROR(MATCH(D253,'CrediAltoque (SI)'!$H$18:$H$19,0))=FALSE,"C",IF(ISERROR(MATCH(D253,'CrediAltoque (SI)'!$H$20:$H$21,0))=FALSE,"D",""))</f>
        <v/>
      </c>
      <c r="F253" s="5">
        <f>IF(E253="C",0,IF(E253 ="D",ROUND(1/((1+'CrediAltoque (SI)'!$R$14)^A253),9) * 2,ROUND(1/((1+'CrediAltoque (SI)'!$R$14)^A253),9)))</f>
        <v>1.587E-6</v>
      </c>
      <c r="G253" s="5">
        <f t="shared" si="19"/>
        <v>18.225866097000004</v>
      </c>
    </row>
    <row r="254" spans="1:7" x14ac:dyDescent="0.2">
      <c r="A254" s="2">
        <f t="shared" si="16"/>
        <v>251</v>
      </c>
      <c r="B254" s="2">
        <f t="shared" si="17"/>
        <v>251</v>
      </c>
      <c r="C254" s="4">
        <f t="shared" si="18"/>
        <v>52812</v>
      </c>
      <c r="D254" s="2">
        <f t="shared" si="15"/>
        <v>8</v>
      </c>
      <c r="E254" s="2" t="str">
        <f>IF(ISERROR(MATCH(D254,'CrediAltoque (SI)'!$H$18:$H$19,0))=FALSE,"C",IF(ISERROR(MATCH(D254,'CrediAltoque (SI)'!$H$20:$H$21,0))=FALSE,"D",""))</f>
        <v/>
      </c>
      <c r="F254" s="5">
        <f>IF(E254="C",0,IF(E254 ="D",ROUND(1/((1+'CrediAltoque (SI)'!$R$14)^A254),9) * 2,ROUND(1/((1+'CrediAltoque (SI)'!$R$14)^A254),9)))</f>
        <v>1.5039999999999999E-6</v>
      </c>
      <c r="G254" s="5">
        <f t="shared" si="19"/>
        <v>18.225867601000004</v>
      </c>
    </row>
    <row r="255" spans="1:7" x14ac:dyDescent="0.2">
      <c r="A255" s="2">
        <f t="shared" si="16"/>
        <v>252</v>
      </c>
      <c r="B255" s="2">
        <f t="shared" si="17"/>
        <v>252</v>
      </c>
      <c r="C255" s="4">
        <f t="shared" si="18"/>
        <v>52843</v>
      </c>
      <c r="D255" s="2">
        <f t="shared" si="15"/>
        <v>9</v>
      </c>
      <c r="E255" s="2" t="str">
        <f>IF(ISERROR(MATCH(D255,'CrediAltoque (SI)'!$H$18:$H$19,0))=FALSE,"C",IF(ISERROR(MATCH(D255,'CrediAltoque (SI)'!$H$20:$H$21,0))=FALSE,"D",""))</f>
        <v/>
      </c>
      <c r="F255" s="5">
        <f>IF(E255="C",0,IF(E255 ="D",ROUND(1/((1+'CrediAltoque (SI)'!$R$14)^A255),9) * 2,ROUND(1/((1+'CrediAltoque (SI)'!$R$14)^A255),9)))</f>
        <v>1.426E-6</v>
      </c>
      <c r="G255" s="5">
        <f t="shared" si="19"/>
        <v>18.225869027000005</v>
      </c>
    </row>
    <row r="256" spans="1:7" x14ac:dyDescent="0.2">
      <c r="A256" s="2">
        <f t="shared" si="16"/>
        <v>253</v>
      </c>
      <c r="B256" s="2">
        <f t="shared" si="17"/>
        <v>253</v>
      </c>
      <c r="C256" s="4">
        <f t="shared" si="18"/>
        <v>52873</v>
      </c>
      <c r="D256" s="2">
        <f t="shared" si="15"/>
        <v>10</v>
      </c>
      <c r="E256" s="2" t="str">
        <f>IF(ISERROR(MATCH(D256,'CrediAltoque (SI)'!$H$18:$H$19,0))=FALSE,"C",IF(ISERROR(MATCH(D256,'CrediAltoque (SI)'!$H$20:$H$21,0))=FALSE,"D",""))</f>
        <v/>
      </c>
      <c r="F256" s="5">
        <f>IF(E256="C",0,IF(E256 ="D",ROUND(1/((1+'CrediAltoque (SI)'!$R$14)^A256),9) * 2,ROUND(1/((1+'CrediAltoque (SI)'!$R$14)^A256),9)))</f>
        <v>1.3519999999999999E-6</v>
      </c>
      <c r="G256" s="5">
        <f t="shared" si="19"/>
        <v>18.225870379000007</v>
      </c>
    </row>
    <row r="257" spans="1:7" x14ac:dyDescent="0.2">
      <c r="A257" s="2">
        <f t="shared" si="16"/>
        <v>254</v>
      </c>
      <c r="B257" s="2">
        <f t="shared" si="17"/>
        <v>254</v>
      </c>
      <c r="C257" s="4">
        <f t="shared" si="18"/>
        <v>52904</v>
      </c>
      <c r="D257" s="2">
        <f t="shared" si="15"/>
        <v>11</v>
      </c>
      <c r="E257" s="2" t="str">
        <f>IF(ISERROR(MATCH(D257,'CrediAltoque (SI)'!$H$18:$H$19,0))=FALSE,"C",IF(ISERROR(MATCH(D257,'CrediAltoque (SI)'!$H$20:$H$21,0))=FALSE,"D",""))</f>
        <v/>
      </c>
      <c r="F257" s="5">
        <f>IF(E257="C",0,IF(E257 ="D",ROUND(1/((1+'CrediAltoque (SI)'!$R$14)^A257),9) * 2,ROUND(1/((1+'CrediAltoque (SI)'!$R$14)^A257),9)))</f>
        <v>1.282E-6</v>
      </c>
      <c r="G257" s="5">
        <f t="shared" si="19"/>
        <v>18.225871661000006</v>
      </c>
    </row>
    <row r="258" spans="1:7" x14ac:dyDescent="0.2">
      <c r="A258" s="2">
        <f t="shared" si="16"/>
        <v>255</v>
      </c>
      <c r="B258" s="2">
        <f t="shared" si="17"/>
        <v>255</v>
      </c>
      <c r="C258" s="4">
        <f t="shared" si="18"/>
        <v>52934</v>
      </c>
      <c r="D258" s="2">
        <f t="shared" si="15"/>
        <v>12</v>
      </c>
      <c r="E258" s="2" t="str">
        <f>IF(ISERROR(MATCH(D258,'CrediAltoque (SI)'!$H$18:$H$19,0))=FALSE,"C",IF(ISERROR(MATCH(D258,'CrediAltoque (SI)'!$H$20:$H$21,0))=FALSE,"D",""))</f>
        <v/>
      </c>
      <c r="F258" s="5">
        <f>IF(E258="C",0,IF(E258 ="D",ROUND(1/((1+'CrediAltoque (SI)'!$R$14)^A258),9) * 2,ROUND(1/((1+'CrediAltoque (SI)'!$R$14)^A258),9)))</f>
        <v>1.215E-6</v>
      </c>
      <c r="G258" s="5">
        <f t="shared" si="19"/>
        <v>18.225872876000007</v>
      </c>
    </row>
    <row r="259" spans="1:7" x14ac:dyDescent="0.2">
      <c r="A259" s="2">
        <f t="shared" si="16"/>
        <v>256</v>
      </c>
      <c r="B259" s="2">
        <f t="shared" si="17"/>
        <v>256</v>
      </c>
      <c r="C259" s="4">
        <f t="shared" si="18"/>
        <v>52965</v>
      </c>
      <c r="D259" s="2">
        <f t="shared" si="15"/>
        <v>1</v>
      </c>
      <c r="E259" s="2" t="str">
        <f>IF(ISERROR(MATCH(D259,'CrediAltoque (SI)'!$H$18:$H$19,0))=FALSE,"C",IF(ISERROR(MATCH(D259,'CrediAltoque (SI)'!$H$20:$H$21,0))=FALSE,"D",""))</f>
        <v/>
      </c>
      <c r="F259" s="5">
        <f>IF(E259="C",0,IF(E259 ="D",ROUND(1/((1+'CrediAltoque (SI)'!$R$14)^A259),9) * 2,ROUND(1/((1+'CrediAltoque (SI)'!$R$14)^A259),9)))</f>
        <v>1.1519999999999999E-6</v>
      </c>
      <c r="G259" s="5">
        <f t="shared" si="19"/>
        <v>18.225874028000007</v>
      </c>
    </row>
    <row r="260" spans="1:7" x14ac:dyDescent="0.2">
      <c r="A260" s="2">
        <f t="shared" si="16"/>
        <v>257</v>
      </c>
      <c r="B260" s="2">
        <f t="shared" si="17"/>
        <v>257</v>
      </c>
      <c r="C260" s="4">
        <f t="shared" si="18"/>
        <v>52996</v>
      </c>
      <c r="D260" s="2">
        <f t="shared" ref="D260:D323" si="20">MONTH(C260)</f>
        <v>2</v>
      </c>
      <c r="E260" s="2" t="str">
        <f>IF(ISERROR(MATCH(D260,'CrediAltoque (SI)'!$H$18:$H$19,0))=FALSE,"C",IF(ISERROR(MATCH(D260,'CrediAltoque (SI)'!$H$20:$H$21,0))=FALSE,"D",""))</f>
        <v/>
      </c>
      <c r="F260" s="5">
        <f>IF(E260="C",0,IF(E260 ="D",ROUND(1/((1+'CrediAltoque (SI)'!$R$14)^A260),9) * 2,ROUND(1/((1+'CrediAltoque (SI)'!$R$14)^A260),9)))</f>
        <v>1.0920000000000001E-6</v>
      </c>
      <c r="G260" s="5">
        <f t="shared" si="19"/>
        <v>18.225875120000008</v>
      </c>
    </row>
    <row r="261" spans="1:7" x14ac:dyDescent="0.2">
      <c r="A261" s="2">
        <f t="shared" ref="A261:A324" si="21">A260+1</f>
        <v>258</v>
      </c>
      <c r="B261" s="2">
        <f t="shared" ref="B261:B324" si="22">IF(E261&lt;&gt;"C",IF(ISERROR(1+B260)=TRUE,1,1+B260),IF(ISNUMBER(B260),B260,1))</f>
        <v>258</v>
      </c>
      <c r="C261" s="4">
        <f t="shared" ref="C261:C324" si="23">DATE(YEAR(C260) + 1/12,MONTH(C260)+1,DAY(C260))</f>
        <v>53024</v>
      </c>
      <c r="D261" s="2">
        <f t="shared" si="20"/>
        <v>3</v>
      </c>
      <c r="E261" s="2" t="str">
        <f>IF(ISERROR(MATCH(D261,'CrediAltoque (SI)'!$H$18:$H$19,0))=FALSE,"C",IF(ISERROR(MATCH(D261,'CrediAltoque (SI)'!$H$20:$H$21,0))=FALSE,"D",""))</f>
        <v/>
      </c>
      <c r="F261" s="5">
        <f>IF(E261="C",0,IF(E261 ="D",ROUND(1/((1+'CrediAltoque (SI)'!$R$14)^A261),9) * 2,ROUND(1/((1+'CrediAltoque (SI)'!$R$14)^A261),9)))</f>
        <v>1.035E-6</v>
      </c>
      <c r="G261" s="5">
        <f t="shared" si="19"/>
        <v>18.225876155000009</v>
      </c>
    </row>
    <row r="262" spans="1:7" x14ac:dyDescent="0.2">
      <c r="A262" s="2">
        <f t="shared" si="21"/>
        <v>259</v>
      </c>
      <c r="B262" s="2">
        <f t="shared" si="22"/>
        <v>259</v>
      </c>
      <c r="C262" s="4">
        <f t="shared" si="23"/>
        <v>53055</v>
      </c>
      <c r="D262" s="2">
        <f t="shared" si="20"/>
        <v>4</v>
      </c>
      <c r="E262" s="2" t="str">
        <f>IF(ISERROR(MATCH(D262,'CrediAltoque (SI)'!$H$18:$H$19,0))=FALSE,"C",IF(ISERROR(MATCH(D262,'CrediAltoque (SI)'!$H$20:$H$21,0))=FALSE,"D",""))</f>
        <v/>
      </c>
      <c r="F262" s="5">
        <f>IF(E262="C",0,IF(E262 ="D",ROUND(1/((1+'CrediAltoque (SI)'!$R$14)^A262),9) * 2,ROUND(1/((1+'CrediAltoque (SI)'!$R$14)^A262),9)))</f>
        <v>9.8100000000000001E-7</v>
      </c>
      <c r="G262" s="5">
        <f t="shared" ref="G262:G325" si="24">G261+ROUND(F262,9)</f>
        <v>18.225877136000008</v>
      </c>
    </row>
    <row r="263" spans="1:7" x14ac:dyDescent="0.2">
      <c r="A263" s="2">
        <f t="shared" si="21"/>
        <v>260</v>
      </c>
      <c r="B263" s="2">
        <f t="shared" si="22"/>
        <v>260</v>
      </c>
      <c r="C263" s="4">
        <f t="shared" si="23"/>
        <v>53085</v>
      </c>
      <c r="D263" s="2">
        <f t="shared" si="20"/>
        <v>5</v>
      </c>
      <c r="E263" s="2" t="str">
        <f>IF(ISERROR(MATCH(D263,'CrediAltoque (SI)'!$H$18:$H$19,0))=FALSE,"C",IF(ISERROR(MATCH(D263,'CrediAltoque (SI)'!$H$20:$H$21,0))=FALSE,"D",""))</f>
        <v/>
      </c>
      <c r="F263" s="5">
        <f>IF(E263="C",0,IF(E263 ="D",ROUND(1/((1+'CrediAltoque (SI)'!$R$14)^A263),9) * 2,ROUND(1/((1+'CrediAltoque (SI)'!$R$14)^A263),9)))</f>
        <v>9.2999999999999999E-7</v>
      </c>
      <c r="G263" s="5">
        <f t="shared" si="24"/>
        <v>18.225878066000007</v>
      </c>
    </row>
    <row r="264" spans="1:7" x14ac:dyDescent="0.2">
      <c r="A264" s="2">
        <f t="shared" si="21"/>
        <v>261</v>
      </c>
      <c r="B264" s="2">
        <f t="shared" si="22"/>
        <v>261</v>
      </c>
      <c r="C264" s="4">
        <f t="shared" si="23"/>
        <v>53116</v>
      </c>
      <c r="D264" s="2">
        <f t="shared" si="20"/>
        <v>6</v>
      </c>
      <c r="E264" s="2" t="str">
        <f>IF(ISERROR(MATCH(D264,'CrediAltoque (SI)'!$H$18:$H$19,0))=FALSE,"C",IF(ISERROR(MATCH(D264,'CrediAltoque (SI)'!$H$20:$H$21,0))=FALSE,"D",""))</f>
        <v/>
      </c>
      <c r="F264" s="5">
        <f>IF(E264="C",0,IF(E264 ="D",ROUND(1/((1+'CrediAltoque (SI)'!$R$14)^A264),9) * 2,ROUND(1/((1+'CrediAltoque (SI)'!$R$14)^A264),9)))</f>
        <v>8.8199999999999998E-7</v>
      </c>
      <c r="G264" s="5">
        <f t="shared" si="24"/>
        <v>18.225878948000005</v>
      </c>
    </row>
    <row r="265" spans="1:7" x14ac:dyDescent="0.2">
      <c r="A265" s="2">
        <f t="shared" si="21"/>
        <v>262</v>
      </c>
      <c r="B265" s="2">
        <f t="shared" si="22"/>
        <v>262</v>
      </c>
      <c r="C265" s="4">
        <f t="shared" si="23"/>
        <v>53146</v>
      </c>
      <c r="D265" s="2">
        <f t="shared" si="20"/>
        <v>7</v>
      </c>
      <c r="E265" s="2" t="str">
        <f>IF(ISERROR(MATCH(D265,'CrediAltoque (SI)'!$H$18:$H$19,0))=FALSE,"C",IF(ISERROR(MATCH(D265,'CrediAltoque (SI)'!$H$20:$H$21,0))=FALSE,"D",""))</f>
        <v/>
      </c>
      <c r="F265" s="5">
        <f>IF(E265="C",0,IF(E265 ="D",ROUND(1/((1+'CrediAltoque (SI)'!$R$14)^A265),9) * 2,ROUND(1/((1+'CrediAltoque (SI)'!$R$14)^A265),9)))</f>
        <v>8.3600000000000002E-7</v>
      </c>
      <c r="G265" s="5">
        <f t="shared" si="24"/>
        <v>18.225879784000007</v>
      </c>
    </row>
    <row r="266" spans="1:7" x14ac:dyDescent="0.2">
      <c r="A266" s="2">
        <f t="shared" si="21"/>
        <v>263</v>
      </c>
      <c r="B266" s="2">
        <f t="shared" si="22"/>
        <v>263</v>
      </c>
      <c r="C266" s="4">
        <f t="shared" si="23"/>
        <v>53177</v>
      </c>
      <c r="D266" s="2">
        <f t="shared" si="20"/>
        <v>8</v>
      </c>
      <c r="E266" s="2" t="str">
        <f>IF(ISERROR(MATCH(D266,'CrediAltoque (SI)'!$H$18:$H$19,0))=FALSE,"C",IF(ISERROR(MATCH(D266,'CrediAltoque (SI)'!$H$20:$H$21,0))=FALSE,"D",""))</f>
        <v/>
      </c>
      <c r="F266" s="5">
        <f>IF(E266="C",0,IF(E266 ="D",ROUND(1/((1+'CrediAltoque (SI)'!$R$14)^A266),9) * 2,ROUND(1/((1+'CrediAltoque (SI)'!$R$14)^A266),9)))</f>
        <v>7.9299999999999997E-7</v>
      </c>
      <c r="G266" s="5">
        <f t="shared" si="24"/>
        <v>18.225880577000009</v>
      </c>
    </row>
    <row r="267" spans="1:7" x14ac:dyDescent="0.2">
      <c r="A267" s="2">
        <f t="shared" si="21"/>
        <v>264</v>
      </c>
      <c r="B267" s="2">
        <f t="shared" si="22"/>
        <v>264</v>
      </c>
      <c r="C267" s="4">
        <f t="shared" si="23"/>
        <v>53208</v>
      </c>
      <c r="D267" s="2">
        <f t="shared" si="20"/>
        <v>9</v>
      </c>
      <c r="E267" s="2" t="str">
        <f>IF(ISERROR(MATCH(D267,'CrediAltoque (SI)'!$H$18:$H$19,0))=FALSE,"C",IF(ISERROR(MATCH(D267,'CrediAltoque (SI)'!$H$20:$H$21,0))=FALSE,"D",""))</f>
        <v/>
      </c>
      <c r="F267" s="5">
        <f>IF(E267="C",0,IF(E267 ="D",ROUND(1/((1+'CrediAltoque (SI)'!$R$14)^A267),9) * 2,ROUND(1/((1+'CrediAltoque (SI)'!$R$14)^A267),9)))</f>
        <v>7.5099999999999999E-7</v>
      </c>
      <c r="G267" s="5">
        <f t="shared" si="24"/>
        <v>18.22588132800001</v>
      </c>
    </row>
    <row r="268" spans="1:7" x14ac:dyDescent="0.2">
      <c r="A268" s="2">
        <f t="shared" si="21"/>
        <v>265</v>
      </c>
      <c r="B268" s="2">
        <f t="shared" si="22"/>
        <v>265</v>
      </c>
      <c r="C268" s="4">
        <f t="shared" si="23"/>
        <v>53238</v>
      </c>
      <c r="D268" s="2">
        <f t="shared" si="20"/>
        <v>10</v>
      </c>
      <c r="E268" s="2" t="str">
        <f>IF(ISERROR(MATCH(D268,'CrediAltoque (SI)'!$H$18:$H$19,0))=FALSE,"C",IF(ISERROR(MATCH(D268,'CrediAltoque (SI)'!$H$20:$H$21,0))=FALSE,"D",""))</f>
        <v/>
      </c>
      <c r="F268" s="5">
        <f>IF(E268="C",0,IF(E268 ="D",ROUND(1/((1+'CrediAltoque (SI)'!$R$14)^A268),9) * 2,ROUND(1/((1+'CrediAltoque (SI)'!$R$14)^A268),9)))</f>
        <v>7.1200000000000002E-7</v>
      </c>
      <c r="G268" s="5">
        <f t="shared" si="24"/>
        <v>18.225882040000009</v>
      </c>
    </row>
    <row r="269" spans="1:7" x14ac:dyDescent="0.2">
      <c r="A269" s="2">
        <f t="shared" si="21"/>
        <v>266</v>
      </c>
      <c r="B269" s="2">
        <f t="shared" si="22"/>
        <v>266</v>
      </c>
      <c r="C269" s="4">
        <f t="shared" si="23"/>
        <v>53269</v>
      </c>
      <c r="D269" s="2">
        <f t="shared" si="20"/>
        <v>11</v>
      </c>
      <c r="E269" s="2" t="str">
        <f>IF(ISERROR(MATCH(D269,'CrediAltoque (SI)'!$H$18:$H$19,0))=FALSE,"C",IF(ISERROR(MATCH(D269,'CrediAltoque (SI)'!$H$20:$H$21,0))=FALSE,"D",""))</f>
        <v/>
      </c>
      <c r="F269" s="5">
        <f>IF(E269="C",0,IF(E269 ="D",ROUND(1/((1+'CrediAltoque (SI)'!$R$14)^A269),9) * 2,ROUND(1/((1+'CrediAltoque (SI)'!$R$14)^A269),9)))</f>
        <v>6.75E-7</v>
      </c>
      <c r="G269" s="5">
        <f t="shared" si="24"/>
        <v>18.225882715000008</v>
      </c>
    </row>
    <row r="270" spans="1:7" x14ac:dyDescent="0.2">
      <c r="A270" s="2">
        <f t="shared" si="21"/>
        <v>267</v>
      </c>
      <c r="B270" s="2">
        <f t="shared" si="22"/>
        <v>267</v>
      </c>
      <c r="C270" s="4">
        <f t="shared" si="23"/>
        <v>53299</v>
      </c>
      <c r="D270" s="2">
        <f t="shared" si="20"/>
        <v>12</v>
      </c>
      <c r="E270" s="2" t="str">
        <f>IF(ISERROR(MATCH(D270,'CrediAltoque (SI)'!$H$18:$H$19,0))=FALSE,"C",IF(ISERROR(MATCH(D270,'CrediAltoque (SI)'!$H$20:$H$21,0))=FALSE,"D",""))</f>
        <v/>
      </c>
      <c r="F270" s="5">
        <f>IF(E270="C",0,IF(E270 ="D",ROUND(1/((1+'CrediAltoque (SI)'!$R$14)^A270),9) * 2,ROUND(1/((1+'CrediAltoque (SI)'!$R$14)^A270),9)))</f>
        <v>6.4000000000000001E-7</v>
      </c>
      <c r="G270" s="5">
        <f t="shared" si="24"/>
        <v>18.225883355000008</v>
      </c>
    </row>
    <row r="271" spans="1:7" x14ac:dyDescent="0.2">
      <c r="A271" s="2">
        <f t="shared" si="21"/>
        <v>268</v>
      </c>
      <c r="B271" s="2">
        <f t="shared" si="22"/>
        <v>268</v>
      </c>
      <c r="C271" s="4">
        <f t="shared" si="23"/>
        <v>53330</v>
      </c>
      <c r="D271" s="2">
        <f t="shared" si="20"/>
        <v>1</v>
      </c>
      <c r="E271" s="2" t="str">
        <f>IF(ISERROR(MATCH(D271,'CrediAltoque (SI)'!$H$18:$H$19,0))=FALSE,"C",IF(ISERROR(MATCH(D271,'CrediAltoque (SI)'!$H$20:$H$21,0))=FALSE,"D",""))</f>
        <v/>
      </c>
      <c r="F271" s="5">
        <f>IF(E271="C",0,IF(E271 ="D",ROUND(1/((1+'CrediAltoque (SI)'!$R$14)^A271),9) * 2,ROUND(1/((1+'CrediAltoque (SI)'!$R$14)^A271),9)))</f>
        <v>6.0699999999999997E-7</v>
      </c>
      <c r="G271" s="5">
        <f t="shared" si="24"/>
        <v>18.225883962000008</v>
      </c>
    </row>
    <row r="272" spans="1:7" x14ac:dyDescent="0.2">
      <c r="A272" s="2">
        <f t="shared" si="21"/>
        <v>269</v>
      </c>
      <c r="B272" s="2">
        <f t="shared" si="22"/>
        <v>269</v>
      </c>
      <c r="C272" s="4">
        <f t="shared" si="23"/>
        <v>53361</v>
      </c>
      <c r="D272" s="2">
        <f t="shared" si="20"/>
        <v>2</v>
      </c>
      <c r="E272" s="2" t="str">
        <f>IF(ISERROR(MATCH(D272,'CrediAltoque (SI)'!$H$18:$H$19,0))=FALSE,"C",IF(ISERROR(MATCH(D272,'CrediAltoque (SI)'!$H$20:$H$21,0))=FALSE,"D",""))</f>
        <v/>
      </c>
      <c r="F272" s="5">
        <f>IF(E272="C",0,IF(E272 ="D",ROUND(1/((1+'CrediAltoque (SI)'!$R$14)^A272),9) * 2,ROUND(1/((1+'CrediAltoque (SI)'!$R$14)^A272),9)))</f>
        <v>5.75E-7</v>
      </c>
      <c r="G272" s="5">
        <f t="shared" si="24"/>
        <v>18.22588453700001</v>
      </c>
    </row>
    <row r="273" spans="1:7" x14ac:dyDescent="0.2">
      <c r="A273" s="2">
        <f t="shared" si="21"/>
        <v>270</v>
      </c>
      <c r="B273" s="2">
        <f t="shared" si="22"/>
        <v>270</v>
      </c>
      <c r="C273" s="4">
        <f t="shared" si="23"/>
        <v>53389</v>
      </c>
      <c r="D273" s="2">
        <f t="shared" si="20"/>
        <v>3</v>
      </c>
      <c r="E273" s="2" t="str">
        <f>IF(ISERROR(MATCH(D273,'CrediAltoque (SI)'!$H$18:$H$19,0))=FALSE,"C",IF(ISERROR(MATCH(D273,'CrediAltoque (SI)'!$H$20:$H$21,0))=FALSE,"D",""))</f>
        <v/>
      </c>
      <c r="F273" s="5">
        <f>IF(E273="C",0,IF(E273 ="D",ROUND(1/((1+'CrediAltoque (SI)'!$R$14)^A273),9) * 2,ROUND(1/((1+'CrediAltoque (SI)'!$R$14)^A273),9)))</f>
        <v>5.4499999999999997E-7</v>
      </c>
      <c r="G273" s="5">
        <f t="shared" si="24"/>
        <v>18.225885082000008</v>
      </c>
    </row>
    <row r="274" spans="1:7" x14ac:dyDescent="0.2">
      <c r="A274" s="2">
        <f t="shared" si="21"/>
        <v>271</v>
      </c>
      <c r="B274" s="2">
        <f t="shared" si="22"/>
        <v>271</v>
      </c>
      <c r="C274" s="4">
        <f t="shared" si="23"/>
        <v>53420</v>
      </c>
      <c r="D274" s="2">
        <f t="shared" si="20"/>
        <v>4</v>
      </c>
      <c r="E274" s="2" t="str">
        <f>IF(ISERROR(MATCH(D274,'CrediAltoque (SI)'!$H$18:$H$19,0))=FALSE,"C",IF(ISERROR(MATCH(D274,'CrediAltoque (SI)'!$H$20:$H$21,0))=FALSE,"D",""))</f>
        <v/>
      </c>
      <c r="F274" s="5">
        <f>IF(E274="C",0,IF(E274 ="D",ROUND(1/((1+'CrediAltoque (SI)'!$R$14)^A274),9) * 2,ROUND(1/((1+'CrediAltoque (SI)'!$R$14)^A274),9)))</f>
        <v>5.1699999999999998E-7</v>
      </c>
      <c r="G274" s="5">
        <f t="shared" si="24"/>
        <v>18.225885599000009</v>
      </c>
    </row>
    <row r="275" spans="1:7" x14ac:dyDescent="0.2">
      <c r="A275" s="2">
        <f t="shared" si="21"/>
        <v>272</v>
      </c>
      <c r="B275" s="2">
        <f t="shared" si="22"/>
        <v>272</v>
      </c>
      <c r="C275" s="4">
        <f t="shared" si="23"/>
        <v>53450</v>
      </c>
      <c r="D275" s="2">
        <f t="shared" si="20"/>
        <v>5</v>
      </c>
      <c r="E275" s="2" t="str">
        <f>IF(ISERROR(MATCH(D275,'CrediAltoque (SI)'!$H$18:$H$19,0))=FALSE,"C",IF(ISERROR(MATCH(D275,'CrediAltoque (SI)'!$H$20:$H$21,0))=FALSE,"D",""))</f>
        <v/>
      </c>
      <c r="F275" s="5">
        <f>IF(E275="C",0,IF(E275 ="D",ROUND(1/((1+'CrediAltoque (SI)'!$R$14)^A275),9) * 2,ROUND(1/((1+'CrediAltoque (SI)'!$R$14)^A275),9)))</f>
        <v>4.8999999999999997E-7</v>
      </c>
      <c r="G275" s="5">
        <f t="shared" si="24"/>
        <v>18.22588608900001</v>
      </c>
    </row>
    <row r="276" spans="1:7" x14ac:dyDescent="0.2">
      <c r="A276" s="2">
        <f t="shared" si="21"/>
        <v>273</v>
      </c>
      <c r="B276" s="2">
        <f t="shared" si="22"/>
        <v>273</v>
      </c>
      <c r="C276" s="4">
        <f t="shared" si="23"/>
        <v>53481</v>
      </c>
      <c r="D276" s="2">
        <f t="shared" si="20"/>
        <v>6</v>
      </c>
      <c r="E276" s="2" t="str">
        <f>IF(ISERROR(MATCH(D276,'CrediAltoque (SI)'!$H$18:$H$19,0))=FALSE,"C",IF(ISERROR(MATCH(D276,'CrediAltoque (SI)'!$H$20:$H$21,0))=FALSE,"D",""))</f>
        <v/>
      </c>
      <c r="F276" s="5">
        <f>IF(E276="C",0,IF(E276 ="D",ROUND(1/((1+'CrediAltoque (SI)'!$R$14)^A276),9) * 2,ROUND(1/((1+'CrediAltoque (SI)'!$R$14)^A276),9)))</f>
        <v>4.6499999999999999E-7</v>
      </c>
      <c r="G276" s="5">
        <f t="shared" si="24"/>
        <v>18.225886554000009</v>
      </c>
    </row>
    <row r="277" spans="1:7" x14ac:dyDescent="0.2">
      <c r="A277" s="2">
        <f t="shared" si="21"/>
        <v>274</v>
      </c>
      <c r="B277" s="2">
        <f t="shared" si="22"/>
        <v>274</v>
      </c>
      <c r="C277" s="4">
        <f t="shared" si="23"/>
        <v>53511</v>
      </c>
      <c r="D277" s="2">
        <f t="shared" si="20"/>
        <v>7</v>
      </c>
      <c r="E277" s="2" t="str">
        <f>IF(ISERROR(MATCH(D277,'CrediAltoque (SI)'!$H$18:$H$19,0))=FALSE,"C",IF(ISERROR(MATCH(D277,'CrediAltoque (SI)'!$H$20:$H$21,0))=FALSE,"D",""))</f>
        <v/>
      </c>
      <c r="F277" s="5">
        <f>IF(E277="C",0,IF(E277 ="D",ROUND(1/((1+'CrediAltoque (SI)'!$R$14)^A277),9) * 2,ROUND(1/((1+'CrediAltoque (SI)'!$R$14)^A277),9)))</f>
        <v>4.4000000000000002E-7</v>
      </c>
      <c r="G277" s="5">
        <f t="shared" si="24"/>
        <v>18.22588699400001</v>
      </c>
    </row>
    <row r="278" spans="1:7" x14ac:dyDescent="0.2">
      <c r="A278" s="2">
        <f t="shared" si="21"/>
        <v>275</v>
      </c>
      <c r="B278" s="2">
        <f t="shared" si="22"/>
        <v>275</v>
      </c>
      <c r="C278" s="4">
        <f t="shared" si="23"/>
        <v>53542</v>
      </c>
      <c r="D278" s="2">
        <f t="shared" si="20"/>
        <v>8</v>
      </c>
      <c r="E278" s="2" t="str">
        <f>IF(ISERROR(MATCH(D278,'CrediAltoque (SI)'!$H$18:$H$19,0))=FALSE,"C",IF(ISERROR(MATCH(D278,'CrediAltoque (SI)'!$H$20:$H$21,0))=FALSE,"D",""))</f>
        <v/>
      </c>
      <c r="F278" s="5">
        <f>IF(E278="C",0,IF(E278 ="D",ROUND(1/((1+'CrediAltoque (SI)'!$R$14)^A278),9) * 2,ROUND(1/((1+'CrediAltoque (SI)'!$R$14)^A278),9)))</f>
        <v>4.1699999999999999E-7</v>
      </c>
      <c r="G278" s="5">
        <f t="shared" si="24"/>
        <v>18.225887411000009</v>
      </c>
    </row>
    <row r="279" spans="1:7" x14ac:dyDescent="0.2">
      <c r="A279" s="2">
        <f t="shared" si="21"/>
        <v>276</v>
      </c>
      <c r="B279" s="2">
        <f t="shared" si="22"/>
        <v>276</v>
      </c>
      <c r="C279" s="4">
        <f t="shared" si="23"/>
        <v>53573</v>
      </c>
      <c r="D279" s="2">
        <f t="shared" si="20"/>
        <v>9</v>
      </c>
      <c r="E279" s="2" t="str">
        <f>IF(ISERROR(MATCH(D279,'CrediAltoque (SI)'!$H$18:$H$19,0))=FALSE,"C",IF(ISERROR(MATCH(D279,'CrediAltoque (SI)'!$H$20:$H$21,0))=FALSE,"D",""))</f>
        <v/>
      </c>
      <c r="F279" s="5">
        <f>IF(E279="C",0,IF(E279 ="D",ROUND(1/((1+'CrediAltoque (SI)'!$R$14)^A279),9) * 2,ROUND(1/((1+'CrediAltoque (SI)'!$R$14)^A279),9)))</f>
        <v>3.96E-7</v>
      </c>
      <c r="G279" s="5">
        <f t="shared" si="24"/>
        <v>18.22588780700001</v>
      </c>
    </row>
    <row r="280" spans="1:7" x14ac:dyDescent="0.2">
      <c r="A280" s="2">
        <f t="shared" si="21"/>
        <v>277</v>
      </c>
      <c r="B280" s="2">
        <f t="shared" si="22"/>
        <v>277</v>
      </c>
      <c r="C280" s="4">
        <f t="shared" si="23"/>
        <v>53603</v>
      </c>
      <c r="D280" s="2">
        <f t="shared" si="20"/>
        <v>10</v>
      </c>
      <c r="E280" s="2" t="str">
        <f>IF(ISERROR(MATCH(D280,'CrediAltoque (SI)'!$H$18:$H$19,0))=FALSE,"C",IF(ISERROR(MATCH(D280,'CrediAltoque (SI)'!$H$20:$H$21,0))=FALSE,"D",""))</f>
        <v/>
      </c>
      <c r="F280" s="5">
        <f>IF(E280="C",0,IF(E280 ="D",ROUND(1/((1+'CrediAltoque (SI)'!$R$14)^A280),9) * 2,ROUND(1/((1+'CrediAltoque (SI)'!$R$14)^A280),9)))</f>
        <v>3.7500000000000001E-7</v>
      </c>
      <c r="G280" s="5">
        <f t="shared" si="24"/>
        <v>18.225888182000009</v>
      </c>
    </row>
    <row r="281" spans="1:7" x14ac:dyDescent="0.2">
      <c r="A281" s="2">
        <f t="shared" si="21"/>
        <v>278</v>
      </c>
      <c r="B281" s="2">
        <f t="shared" si="22"/>
        <v>278</v>
      </c>
      <c r="C281" s="4">
        <f t="shared" si="23"/>
        <v>53634</v>
      </c>
      <c r="D281" s="2">
        <f t="shared" si="20"/>
        <v>11</v>
      </c>
      <c r="E281" s="2" t="str">
        <f>IF(ISERROR(MATCH(D281,'CrediAltoque (SI)'!$H$18:$H$19,0))=FALSE,"C",IF(ISERROR(MATCH(D281,'CrediAltoque (SI)'!$H$20:$H$21,0))=FALSE,"D",""))</f>
        <v/>
      </c>
      <c r="F281" s="5">
        <f>IF(E281="C",0,IF(E281 ="D",ROUND(1/((1+'CrediAltoque (SI)'!$R$14)^A281),9) * 2,ROUND(1/((1+'CrediAltoque (SI)'!$R$14)^A281),9)))</f>
        <v>3.5600000000000001E-7</v>
      </c>
      <c r="G281" s="5">
        <f t="shared" si="24"/>
        <v>18.22588853800001</v>
      </c>
    </row>
    <row r="282" spans="1:7" x14ac:dyDescent="0.2">
      <c r="A282" s="2">
        <f t="shared" si="21"/>
        <v>279</v>
      </c>
      <c r="B282" s="2">
        <f t="shared" si="22"/>
        <v>279</v>
      </c>
      <c r="C282" s="4">
        <f t="shared" si="23"/>
        <v>53664</v>
      </c>
      <c r="D282" s="2">
        <f t="shared" si="20"/>
        <v>12</v>
      </c>
      <c r="E282" s="2" t="str">
        <f>IF(ISERROR(MATCH(D282,'CrediAltoque (SI)'!$H$18:$H$19,0))=FALSE,"C",IF(ISERROR(MATCH(D282,'CrediAltoque (SI)'!$H$20:$H$21,0))=FALSE,"D",""))</f>
        <v/>
      </c>
      <c r="F282" s="5">
        <f>IF(E282="C",0,IF(E282 ="D",ROUND(1/((1+'CrediAltoque (SI)'!$R$14)^A282),9) * 2,ROUND(1/((1+'CrediAltoque (SI)'!$R$14)^A282),9)))</f>
        <v>3.3700000000000001E-7</v>
      </c>
      <c r="G282" s="5">
        <f t="shared" si="24"/>
        <v>18.22588887500001</v>
      </c>
    </row>
    <row r="283" spans="1:7" x14ac:dyDescent="0.2">
      <c r="A283" s="2">
        <f t="shared" si="21"/>
        <v>280</v>
      </c>
      <c r="B283" s="2">
        <f t="shared" si="22"/>
        <v>280</v>
      </c>
      <c r="C283" s="4">
        <f t="shared" si="23"/>
        <v>53695</v>
      </c>
      <c r="D283" s="2">
        <f t="shared" si="20"/>
        <v>1</v>
      </c>
      <c r="E283" s="2" t="str">
        <f>IF(ISERROR(MATCH(D283,'CrediAltoque (SI)'!$H$18:$H$19,0))=FALSE,"C",IF(ISERROR(MATCH(D283,'CrediAltoque (SI)'!$H$20:$H$21,0))=FALSE,"D",""))</f>
        <v/>
      </c>
      <c r="F283" s="5">
        <f>IF(E283="C",0,IF(E283 ="D",ROUND(1/((1+'CrediAltoque (SI)'!$R$14)^A283),9) * 2,ROUND(1/((1+'CrediAltoque (SI)'!$R$14)^A283),9)))</f>
        <v>3.2000000000000001E-7</v>
      </c>
      <c r="G283" s="5">
        <f t="shared" si="24"/>
        <v>18.225889195000011</v>
      </c>
    </row>
    <row r="284" spans="1:7" x14ac:dyDescent="0.2">
      <c r="A284" s="2">
        <f t="shared" si="21"/>
        <v>281</v>
      </c>
      <c r="B284" s="2">
        <f t="shared" si="22"/>
        <v>281</v>
      </c>
      <c r="C284" s="4">
        <f t="shared" si="23"/>
        <v>53726</v>
      </c>
      <c r="D284" s="2">
        <f t="shared" si="20"/>
        <v>2</v>
      </c>
      <c r="E284" s="2" t="str">
        <f>IF(ISERROR(MATCH(D284,'CrediAltoque (SI)'!$H$18:$H$19,0))=FALSE,"C",IF(ISERROR(MATCH(D284,'CrediAltoque (SI)'!$H$20:$H$21,0))=FALSE,"D",""))</f>
        <v/>
      </c>
      <c r="F284" s="5">
        <f>IF(E284="C",0,IF(E284 ="D",ROUND(1/((1+'CrediAltoque (SI)'!$R$14)^A284),9) * 2,ROUND(1/((1+'CrediAltoque (SI)'!$R$14)^A284),9)))</f>
        <v>3.03E-7</v>
      </c>
      <c r="G284" s="5">
        <f t="shared" si="24"/>
        <v>18.225889498000011</v>
      </c>
    </row>
    <row r="285" spans="1:7" x14ac:dyDescent="0.2">
      <c r="A285" s="2">
        <f t="shared" si="21"/>
        <v>282</v>
      </c>
      <c r="B285" s="2">
        <f t="shared" si="22"/>
        <v>282</v>
      </c>
      <c r="C285" s="4">
        <f t="shared" si="23"/>
        <v>53754</v>
      </c>
      <c r="D285" s="2">
        <f t="shared" si="20"/>
        <v>3</v>
      </c>
      <c r="E285" s="2" t="str">
        <f>IF(ISERROR(MATCH(D285,'CrediAltoque (SI)'!$H$18:$H$19,0))=FALSE,"C",IF(ISERROR(MATCH(D285,'CrediAltoque (SI)'!$H$20:$H$21,0))=FALSE,"D",""))</f>
        <v/>
      </c>
      <c r="F285" s="5">
        <f>IF(E285="C",0,IF(E285 ="D",ROUND(1/((1+'CrediAltoque (SI)'!$R$14)^A285),9) * 2,ROUND(1/((1+'CrediAltoque (SI)'!$R$14)^A285),9)))</f>
        <v>2.8700000000000002E-7</v>
      </c>
      <c r="G285" s="5">
        <f t="shared" si="24"/>
        <v>18.22588978500001</v>
      </c>
    </row>
    <row r="286" spans="1:7" x14ac:dyDescent="0.2">
      <c r="A286" s="2">
        <f t="shared" si="21"/>
        <v>283</v>
      </c>
      <c r="B286" s="2">
        <f t="shared" si="22"/>
        <v>283</v>
      </c>
      <c r="C286" s="4">
        <f t="shared" si="23"/>
        <v>53785</v>
      </c>
      <c r="D286" s="2">
        <f t="shared" si="20"/>
        <v>4</v>
      </c>
      <c r="E286" s="2" t="str">
        <f>IF(ISERROR(MATCH(D286,'CrediAltoque (SI)'!$H$18:$H$19,0))=FALSE,"C",IF(ISERROR(MATCH(D286,'CrediAltoque (SI)'!$H$20:$H$21,0))=FALSE,"D",""))</f>
        <v/>
      </c>
      <c r="F286" s="5">
        <f>IF(E286="C",0,IF(E286 ="D",ROUND(1/((1+'CrediAltoque (SI)'!$R$14)^A286),9) * 2,ROUND(1/((1+'CrediAltoque (SI)'!$R$14)^A286),9)))</f>
        <v>2.72E-7</v>
      </c>
      <c r="G286" s="5">
        <f t="shared" si="24"/>
        <v>18.225890057000012</v>
      </c>
    </row>
    <row r="287" spans="1:7" x14ac:dyDescent="0.2">
      <c r="A287" s="2">
        <f t="shared" si="21"/>
        <v>284</v>
      </c>
      <c r="B287" s="2">
        <f t="shared" si="22"/>
        <v>284</v>
      </c>
      <c r="C287" s="4">
        <f t="shared" si="23"/>
        <v>53815</v>
      </c>
      <c r="D287" s="2">
        <f t="shared" si="20"/>
        <v>5</v>
      </c>
      <c r="E287" s="2" t="str">
        <f>IF(ISERROR(MATCH(D287,'CrediAltoque (SI)'!$H$18:$H$19,0))=FALSE,"C",IF(ISERROR(MATCH(D287,'CrediAltoque (SI)'!$H$20:$H$21,0))=FALSE,"D",""))</f>
        <v/>
      </c>
      <c r="F287" s="5">
        <f>IF(E287="C",0,IF(E287 ="D",ROUND(1/((1+'CrediAltoque (SI)'!$R$14)^A287),9) * 2,ROUND(1/((1+'CrediAltoque (SI)'!$R$14)^A287),9)))</f>
        <v>2.5800000000000001E-7</v>
      </c>
      <c r="G287" s="5">
        <f t="shared" si="24"/>
        <v>18.225890315000012</v>
      </c>
    </row>
    <row r="288" spans="1:7" x14ac:dyDescent="0.2">
      <c r="A288" s="2">
        <f t="shared" si="21"/>
        <v>285</v>
      </c>
      <c r="B288" s="2">
        <f t="shared" si="22"/>
        <v>285</v>
      </c>
      <c r="C288" s="4">
        <f t="shared" si="23"/>
        <v>53846</v>
      </c>
      <c r="D288" s="2">
        <f t="shared" si="20"/>
        <v>6</v>
      </c>
      <c r="E288" s="2" t="str">
        <f>IF(ISERROR(MATCH(D288,'CrediAltoque (SI)'!$H$18:$H$19,0))=FALSE,"C",IF(ISERROR(MATCH(D288,'CrediAltoque (SI)'!$H$20:$H$21,0))=FALSE,"D",""))</f>
        <v/>
      </c>
      <c r="F288" s="5">
        <f>IF(E288="C",0,IF(E288 ="D",ROUND(1/((1+'CrediAltoque (SI)'!$R$14)^A288),9) * 2,ROUND(1/((1+'CrediAltoque (SI)'!$R$14)^A288),9)))</f>
        <v>2.4499999999999998E-7</v>
      </c>
      <c r="G288" s="5">
        <f t="shared" si="24"/>
        <v>18.225890560000011</v>
      </c>
    </row>
    <row r="289" spans="1:7" x14ac:dyDescent="0.2">
      <c r="A289" s="2">
        <f t="shared" si="21"/>
        <v>286</v>
      </c>
      <c r="B289" s="2">
        <f t="shared" si="22"/>
        <v>286</v>
      </c>
      <c r="C289" s="4">
        <f t="shared" si="23"/>
        <v>53876</v>
      </c>
      <c r="D289" s="2">
        <f t="shared" si="20"/>
        <v>7</v>
      </c>
      <c r="E289" s="2" t="str">
        <f>IF(ISERROR(MATCH(D289,'CrediAltoque (SI)'!$H$18:$H$19,0))=FALSE,"C",IF(ISERROR(MATCH(D289,'CrediAltoque (SI)'!$H$20:$H$21,0))=FALSE,"D",""))</f>
        <v/>
      </c>
      <c r="F289" s="5">
        <f>IF(E289="C",0,IF(E289 ="D",ROUND(1/((1+'CrediAltoque (SI)'!$R$14)^A289),9) * 2,ROUND(1/((1+'CrediAltoque (SI)'!$R$14)^A289),9)))</f>
        <v>2.3200000000000001E-7</v>
      </c>
      <c r="G289" s="5">
        <f t="shared" si="24"/>
        <v>18.225890792000012</v>
      </c>
    </row>
    <row r="290" spans="1:7" x14ac:dyDescent="0.2">
      <c r="A290" s="2">
        <f t="shared" si="21"/>
        <v>287</v>
      </c>
      <c r="B290" s="2">
        <f t="shared" si="22"/>
        <v>287</v>
      </c>
      <c r="C290" s="4">
        <f t="shared" si="23"/>
        <v>53907</v>
      </c>
      <c r="D290" s="2">
        <f t="shared" si="20"/>
        <v>8</v>
      </c>
      <c r="E290" s="2" t="str">
        <f>IF(ISERROR(MATCH(D290,'CrediAltoque (SI)'!$H$18:$H$19,0))=FALSE,"C",IF(ISERROR(MATCH(D290,'CrediAltoque (SI)'!$H$20:$H$21,0))=FALSE,"D",""))</f>
        <v/>
      </c>
      <c r="F290" s="5">
        <f>IF(E290="C",0,IF(E290 ="D",ROUND(1/((1+'CrediAltoque (SI)'!$R$14)^A290),9) * 2,ROUND(1/((1+'CrediAltoque (SI)'!$R$14)^A290),9)))</f>
        <v>2.2000000000000001E-7</v>
      </c>
      <c r="G290" s="5">
        <f t="shared" si="24"/>
        <v>18.225891012000012</v>
      </c>
    </row>
    <row r="291" spans="1:7" x14ac:dyDescent="0.2">
      <c r="A291" s="2">
        <f t="shared" si="21"/>
        <v>288</v>
      </c>
      <c r="B291" s="2">
        <f t="shared" si="22"/>
        <v>288</v>
      </c>
      <c r="C291" s="4">
        <f t="shared" si="23"/>
        <v>53938</v>
      </c>
      <c r="D291" s="2">
        <f t="shared" si="20"/>
        <v>9</v>
      </c>
      <c r="E291" s="2" t="str">
        <f>IF(ISERROR(MATCH(D291,'CrediAltoque (SI)'!$H$18:$H$19,0))=FALSE,"C",IF(ISERROR(MATCH(D291,'CrediAltoque (SI)'!$H$20:$H$21,0))=FALSE,"D",""))</f>
        <v/>
      </c>
      <c r="F291" s="5">
        <f>IF(E291="C",0,IF(E291 ="D",ROUND(1/((1+'CrediAltoque (SI)'!$R$14)^A291),9) * 2,ROUND(1/((1+'CrediAltoque (SI)'!$R$14)^A291),9)))</f>
        <v>2.0800000000000001E-7</v>
      </c>
      <c r="G291" s="5">
        <f t="shared" si="24"/>
        <v>18.225891220000012</v>
      </c>
    </row>
    <row r="292" spans="1:7" x14ac:dyDescent="0.2">
      <c r="A292" s="2">
        <f t="shared" si="21"/>
        <v>289</v>
      </c>
      <c r="B292" s="2">
        <f t="shared" si="22"/>
        <v>289</v>
      </c>
      <c r="C292" s="4">
        <f t="shared" si="23"/>
        <v>53968</v>
      </c>
      <c r="D292" s="2">
        <f t="shared" si="20"/>
        <v>10</v>
      </c>
      <c r="E292" s="2" t="str">
        <f>IF(ISERROR(MATCH(D292,'CrediAltoque (SI)'!$H$18:$H$19,0))=FALSE,"C",IF(ISERROR(MATCH(D292,'CrediAltoque (SI)'!$H$20:$H$21,0))=FALSE,"D",""))</f>
        <v/>
      </c>
      <c r="F292" s="5">
        <f>IF(E292="C",0,IF(E292 ="D",ROUND(1/((1+'CrediAltoque (SI)'!$R$14)^A292),9) * 2,ROUND(1/((1+'CrediAltoque (SI)'!$R$14)^A292),9)))</f>
        <v>1.98E-7</v>
      </c>
      <c r="G292" s="5">
        <f t="shared" si="24"/>
        <v>18.22589141800001</v>
      </c>
    </row>
    <row r="293" spans="1:7" x14ac:dyDescent="0.2">
      <c r="A293" s="2">
        <f t="shared" si="21"/>
        <v>290</v>
      </c>
      <c r="B293" s="2">
        <f t="shared" si="22"/>
        <v>290</v>
      </c>
      <c r="C293" s="4">
        <f t="shared" si="23"/>
        <v>53999</v>
      </c>
      <c r="D293" s="2">
        <f t="shared" si="20"/>
        <v>11</v>
      </c>
      <c r="E293" s="2" t="str">
        <f>IF(ISERROR(MATCH(D293,'CrediAltoque (SI)'!$H$18:$H$19,0))=FALSE,"C",IF(ISERROR(MATCH(D293,'CrediAltoque (SI)'!$H$20:$H$21,0))=FALSE,"D",""))</f>
        <v/>
      </c>
      <c r="F293" s="5">
        <f>IF(E293="C",0,IF(E293 ="D",ROUND(1/((1+'CrediAltoque (SI)'!$R$14)^A293),9) * 2,ROUND(1/((1+'CrediAltoque (SI)'!$R$14)^A293),9)))</f>
        <v>1.8699999999999999E-7</v>
      </c>
      <c r="G293" s="5">
        <f t="shared" si="24"/>
        <v>18.225891605000012</v>
      </c>
    </row>
    <row r="294" spans="1:7" x14ac:dyDescent="0.2">
      <c r="A294" s="2">
        <f t="shared" si="21"/>
        <v>291</v>
      </c>
      <c r="B294" s="2">
        <f t="shared" si="22"/>
        <v>291</v>
      </c>
      <c r="C294" s="4">
        <f t="shared" si="23"/>
        <v>54029</v>
      </c>
      <c r="D294" s="2">
        <f t="shared" si="20"/>
        <v>12</v>
      </c>
      <c r="E294" s="2" t="str">
        <f>IF(ISERROR(MATCH(D294,'CrediAltoque (SI)'!$H$18:$H$19,0))=FALSE,"C",IF(ISERROR(MATCH(D294,'CrediAltoque (SI)'!$H$20:$H$21,0))=FALSE,"D",""))</f>
        <v/>
      </c>
      <c r="F294" s="5">
        <f>IF(E294="C",0,IF(E294 ="D",ROUND(1/((1+'CrediAltoque (SI)'!$R$14)^A294),9) * 2,ROUND(1/((1+'CrediAltoque (SI)'!$R$14)^A294),9)))</f>
        <v>1.7800000000000001E-7</v>
      </c>
      <c r="G294" s="5">
        <f t="shared" si="24"/>
        <v>18.225891783000012</v>
      </c>
    </row>
    <row r="295" spans="1:7" x14ac:dyDescent="0.2">
      <c r="A295" s="2">
        <f t="shared" si="21"/>
        <v>292</v>
      </c>
      <c r="B295" s="2">
        <f t="shared" si="22"/>
        <v>292</v>
      </c>
      <c r="C295" s="4">
        <f t="shared" si="23"/>
        <v>54060</v>
      </c>
      <c r="D295" s="2">
        <f t="shared" si="20"/>
        <v>1</v>
      </c>
      <c r="E295" s="2" t="str">
        <f>IF(ISERROR(MATCH(D295,'CrediAltoque (SI)'!$H$18:$H$19,0))=FALSE,"C",IF(ISERROR(MATCH(D295,'CrediAltoque (SI)'!$H$20:$H$21,0))=FALSE,"D",""))</f>
        <v/>
      </c>
      <c r="F295" s="5">
        <f>IF(E295="C",0,IF(E295 ="D",ROUND(1/((1+'CrediAltoque (SI)'!$R$14)^A295),9) * 2,ROUND(1/((1+'CrediAltoque (SI)'!$R$14)^A295),9)))</f>
        <v>1.68E-7</v>
      </c>
      <c r="G295" s="5">
        <f t="shared" si="24"/>
        <v>18.225891951000012</v>
      </c>
    </row>
    <row r="296" spans="1:7" x14ac:dyDescent="0.2">
      <c r="A296" s="2">
        <f t="shared" si="21"/>
        <v>293</v>
      </c>
      <c r="B296" s="2">
        <f t="shared" si="22"/>
        <v>293</v>
      </c>
      <c r="C296" s="4">
        <f t="shared" si="23"/>
        <v>54091</v>
      </c>
      <c r="D296" s="2">
        <f t="shared" si="20"/>
        <v>2</v>
      </c>
      <c r="E296" s="2" t="str">
        <f>IF(ISERROR(MATCH(D296,'CrediAltoque (SI)'!$H$18:$H$19,0))=FALSE,"C",IF(ISERROR(MATCH(D296,'CrediAltoque (SI)'!$H$20:$H$21,0))=FALSE,"D",""))</f>
        <v/>
      </c>
      <c r="F296" s="5">
        <f>IF(E296="C",0,IF(E296 ="D",ROUND(1/((1+'CrediAltoque (SI)'!$R$14)^A296),9) * 2,ROUND(1/((1+'CrediAltoque (SI)'!$R$14)^A296),9)))</f>
        <v>1.6E-7</v>
      </c>
      <c r="G296" s="5">
        <f t="shared" si="24"/>
        <v>18.225892111000011</v>
      </c>
    </row>
    <row r="297" spans="1:7" x14ac:dyDescent="0.2">
      <c r="A297" s="2">
        <f t="shared" si="21"/>
        <v>294</v>
      </c>
      <c r="B297" s="2">
        <f t="shared" si="22"/>
        <v>294</v>
      </c>
      <c r="C297" s="4">
        <f t="shared" si="23"/>
        <v>54120</v>
      </c>
      <c r="D297" s="2">
        <f t="shared" si="20"/>
        <v>3</v>
      </c>
      <c r="E297" s="2" t="str">
        <f>IF(ISERROR(MATCH(D297,'CrediAltoque (SI)'!$H$18:$H$19,0))=FALSE,"C",IF(ISERROR(MATCH(D297,'CrediAltoque (SI)'!$H$20:$H$21,0))=FALSE,"D",""))</f>
        <v/>
      </c>
      <c r="F297" s="5">
        <f>IF(E297="C",0,IF(E297 ="D",ROUND(1/((1+'CrediAltoque (SI)'!$R$14)^A297),9) * 2,ROUND(1/((1+'CrediAltoque (SI)'!$R$14)^A297),9)))</f>
        <v>1.5099999999999999E-7</v>
      </c>
      <c r="G297" s="5">
        <f t="shared" si="24"/>
        <v>18.225892262000009</v>
      </c>
    </row>
    <row r="298" spans="1:7" x14ac:dyDescent="0.2">
      <c r="A298" s="2">
        <f t="shared" si="21"/>
        <v>295</v>
      </c>
      <c r="B298" s="2">
        <f t="shared" si="22"/>
        <v>295</v>
      </c>
      <c r="C298" s="4">
        <f t="shared" si="23"/>
        <v>54151</v>
      </c>
      <c r="D298" s="2">
        <f t="shared" si="20"/>
        <v>4</v>
      </c>
      <c r="E298" s="2" t="str">
        <f>IF(ISERROR(MATCH(D298,'CrediAltoque (SI)'!$H$18:$H$19,0))=FALSE,"C",IF(ISERROR(MATCH(D298,'CrediAltoque (SI)'!$H$20:$H$21,0))=FALSE,"D",""))</f>
        <v/>
      </c>
      <c r="F298" s="5">
        <f>IF(E298="C",0,IF(E298 ="D",ROUND(1/((1+'CrediAltoque (SI)'!$R$14)^A298),9) * 2,ROUND(1/((1+'CrediAltoque (SI)'!$R$14)^A298),9)))</f>
        <v>1.43E-7</v>
      </c>
      <c r="G298" s="5">
        <f t="shared" si="24"/>
        <v>18.22589240500001</v>
      </c>
    </row>
    <row r="299" spans="1:7" x14ac:dyDescent="0.2">
      <c r="A299" s="2">
        <f t="shared" si="21"/>
        <v>296</v>
      </c>
      <c r="B299" s="2">
        <f t="shared" si="22"/>
        <v>296</v>
      </c>
      <c r="C299" s="4">
        <f t="shared" si="23"/>
        <v>54181</v>
      </c>
      <c r="D299" s="2">
        <f t="shared" si="20"/>
        <v>5</v>
      </c>
      <c r="E299" s="2" t="str">
        <f>IF(ISERROR(MATCH(D299,'CrediAltoque (SI)'!$H$18:$H$19,0))=FALSE,"C",IF(ISERROR(MATCH(D299,'CrediAltoque (SI)'!$H$20:$H$21,0))=FALSE,"D",""))</f>
        <v/>
      </c>
      <c r="F299" s="5">
        <f>IF(E299="C",0,IF(E299 ="D",ROUND(1/((1+'CrediAltoque (SI)'!$R$14)^A299),9) * 2,ROUND(1/((1+'CrediAltoque (SI)'!$R$14)^A299),9)))</f>
        <v>1.36E-7</v>
      </c>
      <c r="G299" s="5">
        <f t="shared" si="24"/>
        <v>18.225892541000011</v>
      </c>
    </row>
    <row r="300" spans="1:7" x14ac:dyDescent="0.2">
      <c r="A300" s="2">
        <f t="shared" si="21"/>
        <v>297</v>
      </c>
      <c r="B300" s="2">
        <f t="shared" si="22"/>
        <v>297</v>
      </c>
      <c r="C300" s="4">
        <f t="shared" si="23"/>
        <v>54212</v>
      </c>
      <c r="D300" s="2">
        <f t="shared" si="20"/>
        <v>6</v>
      </c>
      <c r="E300" s="2" t="str">
        <f>IF(ISERROR(MATCH(D300,'CrediAltoque (SI)'!$H$18:$H$19,0))=FALSE,"C",IF(ISERROR(MATCH(D300,'CrediAltoque (SI)'!$H$20:$H$21,0))=FALSE,"D",""))</f>
        <v/>
      </c>
      <c r="F300" s="5">
        <f>IF(E300="C",0,IF(E300 ="D",ROUND(1/((1+'CrediAltoque (SI)'!$R$14)^A300),9) * 2,ROUND(1/((1+'CrediAltoque (SI)'!$R$14)^A300),9)))</f>
        <v>1.29E-7</v>
      </c>
      <c r="G300" s="5">
        <f t="shared" si="24"/>
        <v>18.225892670000011</v>
      </c>
    </row>
    <row r="301" spans="1:7" x14ac:dyDescent="0.2">
      <c r="A301" s="2">
        <f t="shared" si="21"/>
        <v>298</v>
      </c>
      <c r="B301" s="2">
        <f t="shared" si="22"/>
        <v>298</v>
      </c>
      <c r="C301" s="4">
        <f t="shared" si="23"/>
        <v>54242</v>
      </c>
      <c r="D301" s="2">
        <f t="shared" si="20"/>
        <v>7</v>
      </c>
      <c r="E301" s="2" t="str">
        <f>IF(ISERROR(MATCH(D301,'CrediAltoque (SI)'!$H$18:$H$19,0))=FALSE,"C",IF(ISERROR(MATCH(D301,'CrediAltoque (SI)'!$H$20:$H$21,0))=FALSE,"D",""))</f>
        <v/>
      </c>
      <c r="F301" s="5">
        <f>IF(E301="C",0,IF(E301 ="D",ROUND(1/((1+'CrediAltoque (SI)'!$R$14)^A301),9) * 2,ROUND(1/((1+'CrediAltoque (SI)'!$R$14)^A301),9)))</f>
        <v>1.2200000000000001E-7</v>
      </c>
      <c r="G301" s="5">
        <f t="shared" si="24"/>
        <v>18.22589279200001</v>
      </c>
    </row>
    <row r="302" spans="1:7" x14ac:dyDescent="0.2">
      <c r="A302" s="2">
        <f t="shared" si="21"/>
        <v>299</v>
      </c>
      <c r="B302" s="2">
        <f t="shared" si="22"/>
        <v>299</v>
      </c>
      <c r="C302" s="4">
        <f t="shared" si="23"/>
        <v>54273</v>
      </c>
      <c r="D302" s="2">
        <f t="shared" si="20"/>
        <v>8</v>
      </c>
      <c r="E302" s="2" t="str">
        <f>IF(ISERROR(MATCH(D302,'CrediAltoque (SI)'!$H$18:$H$19,0))=FALSE,"C",IF(ISERROR(MATCH(D302,'CrediAltoque (SI)'!$H$20:$H$21,0))=FALSE,"D",""))</f>
        <v/>
      </c>
      <c r="F302" s="5">
        <f>IF(E302="C",0,IF(E302 ="D",ROUND(1/((1+'CrediAltoque (SI)'!$R$14)^A302),9) * 2,ROUND(1/((1+'CrediAltoque (SI)'!$R$14)^A302),9)))</f>
        <v>1.1600000000000001E-7</v>
      </c>
      <c r="G302" s="5">
        <f t="shared" si="24"/>
        <v>18.225892908000009</v>
      </c>
    </row>
    <row r="303" spans="1:7" x14ac:dyDescent="0.2">
      <c r="A303" s="2">
        <f t="shared" si="21"/>
        <v>300</v>
      </c>
      <c r="B303" s="2">
        <f t="shared" si="22"/>
        <v>300</v>
      </c>
      <c r="C303" s="4">
        <f t="shared" si="23"/>
        <v>54304</v>
      </c>
      <c r="D303" s="2">
        <f t="shared" si="20"/>
        <v>9</v>
      </c>
      <c r="E303" s="2" t="str">
        <f>IF(ISERROR(MATCH(D303,'CrediAltoque (SI)'!$H$18:$H$19,0))=FALSE,"C",IF(ISERROR(MATCH(D303,'CrediAltoque (SI)'!$H$20:$H$21,0))=FALSE,"D",""))</f>
        <v/>
      </c>
      <c r="F303" s="5">
        <f>IF(E303="C",0,IF(E303 ="D",ROUND(1/((1+'CrediAltoque (SI)'!$R$14)^A303),9) * 2,ROUND(1/((1+'CrediAltoque (SI)'!$R$14)^A303),9)))</f>
        <v>1.1000000000000001E-7</v>
      </c>
      <c r="G303" s="5">
        <f t="shared" si="24"/>
        <v>18.225893018000008</v>
      </c>
    </row>
    <row r="304" spans="1:7" x14ac:dyDescent="0.2">
      <c r="A304" s="2">
        <f t="shared" si="21"/>
        <v>301</v>
      </c>
      <c r="B304" s="2">
        <f t="shared" si="22"/>
        <v>301</v>
      </c>
      <c r="C304" s="4">
        <f t="shared" si="23"/>
        <v>54334</v>
      </c>
      <c r="D304" s="2">
        <f t="shared" si="20"/>
        <v>10</v>
      </c>
      <c r="E304" s="2" t="str">
        <f>IF(ISERROR(MATCH(D304,'CrediAltoque (SI)'!$H$18:$H$19,0))=FALSE,"C",IF(ISERROR(MATCH(D304,'CrediAltoque (SI)'!$H$20:$H$21,0))=FALSE,"D",""))</f>
        <v/>
      </c>
      <c r="F304" s="5">
        <f>IF(E304="C",0,IF(E304 ="D",ROUND(1/((1+'CrediAltoque (SI)'!$R$14)^A304),9) * 2,ROUND(1/((1+'CrediAltoque (SI)'!$R$14)^A304),9)))</f>
        <v>1.04E-7</v>
      </c>
      <c r="G304" s="5">
        <f t="shared" si="24"/>
        <v>18.225893122000009</v>
      </c>
    </row>
    <row r="305" spans="1:7" x14ac:dyDescent="0.2">
      <c r="A305" s="2">
        <f t="shared" si="21"/>
        <v>302</v>
      </c>
      <c r="B305" s="2">
        <f t="shared" si="22"/>
        <v>302</v>
      </c>
      <c r="C305" s="4">
        <f t="shared" si="23"/>
        <v>54365</v>
      </c>
      <c r="D305" s="2">
        <f t="shared" si="20"/>
        <v>11</v>
      </c>
      <c r="E305" s="2" t="str">
        <f>IF(ISERROR(MATCH(D305,'CrediAltoque (SI)'!$H$18:$H$19,0))=FALSE,"C",IF(ISERROR(MATCH(D305,'CrediAltoque (SI)'!$H$20:$H$21,0))=FALSE,"D",""))</f>
        <v/>
      </c>
      <c r="F305" s="5">
        <f>IF(E305="C",0,IF(E305 ="D",ROUND(1/((1+'CrediAltoque (SI)'!$R$14)^A305),9) * 2,ROUND(1/((1+'CrediAltoque (SI)'!$R$14)^A305),9)))</f>
        <v>9.9E-8</v>
      </c>
      <c r="G305" s="5">
        <f t="shared" si="24"/>
        <v>18.22589322100001</v>
      </c>
    </row>
    <row r="306" spans="1:7" x14ac:dyDescent="0.2">
      <c r="A306" s="2">
        <f t="shared" si="21"/>
        <v>303</v>
      </c>
      <c r="B306" s="2">
        <f t="shared" si="22"/>
        <v>303</v>
      </c>
      <c r="C306" s="4">
        <f t="shared" si="23"/>
        <v>54395</v>
      </c>
      <c r="D306" s="2">
        <f t="shared" si="20"/>
        <v>12</v>
      </c>
      <c r="E306" s="2" t="str">
        <f>IF(ISERROR(MATCH(D306,'CrediAltoque (SI)'!$H$18:$H$19,0))=FALSE,"C",IF(ISERROR(MATCH(D306,'CrediAltoque (SI)'!$H$20:$H$21,0))=FALSE,"D",""))</f>
        <v/>
      </c>
      <c r="F306" s="5">
        <f>IF(E306="C",0,IF(E306 ="D",ROUND(1/((1+'CrediAltoque (SI)'!$R$14)^A306),9) * 2,ROUND(1/((1+'CrediAltoque (SI)'!$R$14)^A306),9)))</f>
        <v>9.3999999999999995E-8</v>
      </c>
      <c r="G306" s="5">
        <f t="shared" si="24"/>
        <v>18.225893315000011</v>
      </c>
    </row>
    <row r="307" spans="1:7" x14ac:dyDescent="0.2">
      <c r="A307" s="2">
        <f t="shared" si="21"/>
        <v>304</v>
      </c>
      <c r="B307" s="2">
        <f t="shared" si="22"/>
        <v>304</v>
      </c>
      <c r="C307" s="4">
        <f t="shared" si="23"/>
        <v>54426</v>
      </c>
      <c r="D307" s="2">
        <f t="shared" si="20"/>
        <v>1</v>
      </c>
      <c r="E307" s="2" t="str">
        <f>IF(ISERROR(MATCH(D307,'CrediAltoque (SI)'!$H$18:$H$19,0))=FALSE,"C",IF(ISERROR(MATCH(D307,'CrediAltoque (SI)'!$H$20:$H$21,0))=FALSE,"D",""))</f>
        <v/>
      </c>
      <c r="F307" s="5">
        <f>IF(E307="C",0,IF(E307 ="D",ROUND(1/((1+'CrediAltoque (SI)'!$R$14)^A307),9) * 2,ROUND(1/((1+'CrediAltoque (SI)'!$R$14)^A307),9)))</f>
        <v>8.9000000000000003E-8</v>
      </c>
      <c r="G307" s="5">
        <f t="shared" si="24"/>
        <v>18.225893404000011</v>
      </c>
    </row>
    <row r="308" spans="1:7" x14ac:dyDescent="0.2">
      <c r="A308" s="2">
        <f t="shared" si="21"/>
        <v>305</v>
      </c>
      <c r="B308" s="2">
        <f t="shared" si="22"/>
        <v>305</v>
      </c>
      <c r="C308" s="4">
        <f t="shared" si="23"/>
        <v>54457</v>
      </c>
      <c r="D308" s="2">
        <f t="shared" si="20"/>
        <v>2</v>
      </c>
      <c r="E308" s="2" t="str">
        <f>IF(ISERROR(MATCH(D308,'CrediAltoque (SI)'!$H$18:$H$19,0))=FALSE,"C",IF(ISERROR(MATCH(D308,'CrediAltoque (SI)'!$H$20:$H$21,0))=FALSE,"D",""))</f>
        <v/>
      </c>
      <c r="F308" s="5">
        <f>IF(E308="C",0,IF(E308 ="D",ROUND(1/((1+'CrediAltoque (SI)'!$R$14)^A308),9) * 2,ROUND(1/((1+'CrediAltoque (SI)'!$R$14)^A308),9)))</f>
        <v>8.3999999999999998E-8</v>
      </c>
      <c r="G308" s="5">
        <f t="shared" si="24"/>
        <v>18.225893488000011</v>
      </c>
    </row>
    <row r="309" spans="1:7" x14ac:dyDescent="0.2">
      <c r="A309" s="2">
        <f t="shared" si="21"/>
        <v>306</v>
      </c>
      <c r="B309" s="2">
        <f t="shared" si="22"/>
        <v>306</v>
      </c>
      <c r="C309" s="4">
        <f t="shared" si="23"/>
        <v>54485</v>
      </c>
      <c r="D309" s="2">
        <f t="shared" si="20"/>
        <v>3</v>
      </c>
      <c r="E309" s="2" t="str">
        <f>IF(ISERROR(MATCH(D309,'CrediAltoque (SI)'!$H$18:$H$19,0))=FALSE,"C",IF(ISERROR(MATCH(D309,'CrediAltoque (SI)'!$H$20:$H$21,0))=FALSE,"D",""))</f>
        <v/>
      </c>
      <c r="F309" s="5">
        <f>IF(E309="C",0,IF(E309 ="D",ROUND(1/((1+'CrediAltoque (SI)'!$R$14)^A309),9) * 2,ROUND(1/((1+'CrediAltoque (SI)'!$R$14)^A309),9)))</f>
        <v>8.0000000000000002E-8</v>
      </c>
      <c r="G309" s="5">
        <f t="shared" si="24"/>
        <v>18.225893568000011</v>
      </c>
    </row>
    <row r="310" spans="1:7" x14ac:dyDescent="0.2">
      <c r="A310" s="2">
        <f t="shared" si="21"/>
        <v>307</v>
      </c>
      <c r="B310" s="2">
        <f t="shared" si="22"/>
        <v>307</v>
      </c>
      <c r="C310" s="4">
        <f t="shared" si="23"/>
        <v>54516</v>
      </c>
      <c r="D310" s="2">
        <f t="shared" si="20"/>
        <v>4</v>
      </c>
      <c r="E310" s="2" t="str">
        <f>IF(ISERROR(MATCH(D310,'CrediAltoque (SI)'!$H$18:$H$19,0))=FALSE,"C",IF(ISERROR(MATCH(D310,'CrediAltoque (SI)'!$H$20:$H$21,0))=FALSE,"D",""))</f>
        <v/>
      </c>
      <c r="F310" s="5">
        <f>IF(E310="C",0,IF(E310 ="D",ROUND(1/((1+'CrediAltoque (SI)'!$R$14)^A310),9) * 2,ROUND(1/((1+'CrediAltoque (SI)'!$R$14)^A310),9)))</f>
        <v>7.6000000000000006E-8</v>
      </c>
      <c r="G310" s="5">
        <f t="shared" si="24"/>
        <v>18.22589364400001</v>
      </c>
    </row>
    <row r="311" spans="1:7" x14ac:dyDescent="0.2">
      <c r="A311" s="2">
        <f t="shared" si="21"/>
        <v>308</v>
      </c>
      <c r="B311" s="2">
        <f t="shared" si="22"/>
        <v>308</v>
      </c>
      <c r="C311" s="4">
        <f t="shared" si="23"/>
        <v>54546</v>
      </c>
      <c r="D311" s="2">
        <f t="shared" si="20"/>
        <v>5</v>
      </c>
      <c r="E311" s="2" t="str">
        <f>IF(ISERROR(MATCH(D311,'CrediAltoque (SI)'!$H$18:$H$19,0))=FALSE,"C",IF(ISERROR(MATCH(D311,'CrediAltoque (SI)'!$H$20:$H$21,0))=FALSE,"D",""))</f>
        <v/>
      </c>
      <c r="F311" s="5">
        <f>IF(E311="C",0,IF(E311 ="D",ROUND(1/((1+'CrediAltoque (SI)'!$R$14)^A311),9) * 2,ROUND(1/((1+'CrediAltoque (SI)'!$R$14)^A311),9)))</f>
        <v>7.1999999999999996E-8</v>
      </c>
      <c r="G311" s="5">
        <f t="shared" si="24"/>
        <v>18.225893716000009</v>
      </c>
    </row>
    <row r="312" spans="1:7" x14ac:dyDescent="0.2">
      <c r="A312" s="2">
        <f t="shared" si="21"/>
        <v>309</v>
      </c>
      <c r="B312" s="2">
        <f t="shared" si="22"/>
        <v>309</v>
      </c>
      <c r="C312" s="4">
        <f t="shared" si="23"/>
        <v>54577</v>
      </c>
      <c r="D312" s="2">
        <f t="shared" si="20"/>
        <v>6</v>
      </c>
      <c r="E312" s="2" t="str">
        <f>IF(ISERROR(MATCH(D312,'CrediAltoque (SI)'!$H$18:$H$19,0))=FALSE,"C",IF(ISERROR(MATCH(D312,'CrediAltoque (SI)'!$H$20:$H$21,0))=FALSE,"D",""))</f>
        <v/>
      </c>
      <c r="F312" s="5">
        <f>IF(E312="C",0,IF(E312 ="D",ROUND(1/((1+'CrediAltoque (SI)'!$R$14)^A312),9) * 2,ROUND(1/((1+'CrediAltoque (SI)'!$R$14)^A312),9)))</f>
        <v>6.8E-8</v>
      </c>
      <c r="G312" s="5">
        <f t="shared" si="24"/>
        <v>18.225893784000007</v>
      </c>
    </row>
    <row r="313" spans="1:7" x14ac:dyDescent="0.2">
      <c r="A313" s="2">
        <f t="shared" si="21"/>
        <v>310</v>
      </c>
      <c r="B313" s="2">
        <f t="shared" si="22"/>
        <v>310</v>
      </c>
      <c r="C313" s="4">
        <f t="shared" si="23"/>
        <v>54607</v>
      </c>
      <c r="D313" s="2">
        <f t="shared" si="20"/>
        <v>7</v>
      </c>
      <c r="E313" s="2" t="str">
        <f>IF(ISERROR(MATCH(D313,'CrediAltoque (SI)'!$H$18:$H$19,0))=FALSE,"C",IF(ISERROR(MATCH(D313,'CrediAltoque (SI)'!$H$20:$H$21,0))=FALSE,"D",""))</f>
        <v/>
      </c>
      <c r="F313" s="5">
        <f>IF(E313="C",0,IF(E313 ="D",ROUND(1/((1+'CrediAltoque (SI)'!$R$14)^A313),9) * 2,ROUND(1/((1+'CrediAltoque (SI)'!$R$14)^A313),9)))</f>
        <v>6.4000000000000004E-8</v>
      </c>
      <c r="G313" s="5">
        <f t="shared" si="24"/>
        <v>18.225893848000009</v>
      </c>
    </row>
    <row r="314" spans="1:7" x14ac:dyDescent="0.2">
      <c r="A314" s="2">
        <f t="shared" si="21"/>
        <v>311</v>
      </c>
      <c r="B314" s="2">
        <f t="shared" si="22"/>
        <v>311</v>
      </c>
      <c r="C314" s="4">
        <f t="shared" si="23"/>
        <v>54638</v>
      </c>
      <c r="D314" s="2">
        <f t="shared" si="20"/>
        <v>8</v>
      </c>
      <c r="E314" s="2" t="str">
        <f>IF(ISERROR(MATCH(D314,'CrediAltoque (SI)'!$H$18:$H$19,0))=FALSE,"C",IF(ISERROR(MATCH(D314,'CrediAltoque (SI)'!$H$20:$H$21,0))=FALSE,"D",""))</f>
        <v/>
      </c>
      <c r="F314" s="5">
        <f>IF(E314="C",0,IF(E314 ="D",ROUND(1/((1+'CrediAltoque (SI)'!$R$14)^A314),9) * 2,ROUND(1/((1+'CrediAltoque (SI)'!$R$14)^A314),9)))</f>
        <v>6.1000000000000004E-8</v>
      </c>
      <c r="G314" s="5">
        <f t="shared" si="24"/>
        <v>18.22589390900001</v>
      </c>
    </row>
    <row r="315" spans="1:7" x14ac:dyDescent="0.2">
      <c r="A315" s="2">
        <f t="shared" si="21"/>
        <v>312</v>
      </c>
      <c r="B315" s="2">
        <f t="shared" si="22"/>
        <v>312</v>
      </c>
      <c r="C315" s="4">
        <f t="shared" si="23"/>
        <v>54669</v>
      </c>
      <c r="D315" s="2">
        <f t="shared" si="20"/>
        <v>9</v>
      </c>
      <c r="E315" s="2" t="str">
        <f>IF(ISERROR(MATCH(D315,'CrediAltoque (SI)'!$H$18:$H$19,0))=FALSE,"C",IF(ISERROR(MATCH(D315,'CrediAltoque (SI)'!$H$20:$H$21,0))=FALSE,"D",""))</f>
        <v/>
      </c>
      <c r="F315" s="5">
        <f>IF(E315="C",0,IF(E315 ="D",ROUND(1/((1+'CrediAltoque (SI)'!$R$14)^A315),9) * 2,ROUND(1/((1+'CrediAltoque (SI)'!$R$14)^A315),9)))</f>
        <v>5.8000000000000003E-8</v>
      </c>
      <c r="G315" s="5">
        <f t="shared" si="24"/>
        <v>18.225893967000012</v>
      </c>
    </row>
    <row r="316" spans="1:7" x14ac:dyDescent="0.2">
      <c r="A316" s="2">
        <f t="shared" si="21"/>
        <v>313</v>
      </c>
      <c r="B316" s="2">
        <f t="shared" si="22"/>
        <v>313</v>
      </c>
      <c r="C316" s="4">
        <f t="shared" si="23"/>
        <v>54699</v>
      </c>
      <c r="D316" s="2">
        <f t="shared" si="20"/>
        <v>10</v>
      </c>
      <c r="E316" s="2" t="str">
        <f>IF(ISERROR(MATCH(D316,'CrediAltoque (SI)'!$H$18:$H$19,0))=FALSE,"C",IF(ISERROR(MATCH(D316,'CrediAltoque (SI)'!$H$20:$H$21,0))=FALSE,"D",""))</f>
        <v/>
      </c>
      <c r="F316" s="5">
        <f>IF(E316="C",0,IF(E316 ="D",ROUND(1/((1+'CrediAltoque (SI)'!$R$14)^A316),9) * 2,ROUND(1/((1+'CrediAltoque (SI)'!$R$14)^A316),9)))</f>
        <v>5.5000000000000003E-8</v>
      </c>
      <c r="G316" s="5">
        <f t="shared" si="24"/>
        <v>18.225894022000013</v>
      </c>
    </row>
    <row r="317" spans="1:7" x14ac:dyDescent="0.2">
      <c r="A317" s="2">
        <f t="shared" si="21"/>
        <v>314</v>
      </c>
      <c r="B317" s="2">
        <f t="shared" si="22"/>
        <v>314</v>
      </c>
      <c r="C317" s="4">
        <f t="shared" si="23"/>
        <v>54730</v>
      </c>
      <c r="D317" s="2">
        <f t="shared" si="20"/>
        <v>11</v>
      </c>
      <c r="E317" s="2" t="str">
        <f>IF(ISERROR(MATCH(D317,'CrediAltoque (SI)'!$H$18:$H$19,0))=FALSE,"C",IF(ISERROR(MATCH(D317,'CrediAltoque (SI)'!$H$20:$H$21,0))=FALSE,"D",""))</f>
        <v/>
      </c>
      <c r="F317" s="5">
        <f>IF(E317="C",0,IF(E317 ="D",ROUND(1/((1+'CrediAltoque (SI)'!$R$14)^A317),9) * 2,ROUND(1/((1+'CrediAltoque (SI)'!$R$14)^A317),9)))</f>
        <v>5.2000000000000002E-8</v>
      </c>
      <c r="G317" s="5">
        <f t="shared" si="24"/>
        <v>18.225894074000013</v>
      </c>
    </row>
    <row r="318" spans="1:7" x14ac:dyDescent="0.2">
      <c r="A318" s="2">
        <f t="shared" si="21"/>
        <v>315</v>
      </c>
      <c r="B318" s="2">
        <f t="shared" si="22"/>
        <v>315</v>
      </c>
      <c r="C318" s="4">
        <f t="shared" si="23"/>
        <v>54760</v>
      </c>
      <c r="D318" s="2">
        <f t="shared" si="20"/>
        <v>12</v>
      </c>
      <c r="E318" s="2" t="str">
        <f>IF(ISERROR(MATCH(D318,'CrediAltoque (SI)'!$H$18:$H$19,0))=FALSE,"C",IF(ISERROR(MATCH(D318,'CrediAltoque (SI)'!$H$20:$H$21,0))=FALSE,"D",""))</f>
        <v/>
      </c>
      <c r="F318" s="5">
        <f>IF(E318="C",0,IF(E318 ="D",ROUND(1/((1+'CrediAltoque (SI)'!$R$14)^A318),9) * 2,ROUND(1/((1+'CrediAltoque (SI)'!$R$14)^A318),9)))</f>
        <v>4.9000000000000002E-8</v>
      </c>
      <c r="G318" s="5">
        <f t="shared" si="24"/>
        <v>18.225894123000014</v>
      </c>
    </row>
    <row r="319" spans="1:7" x14ac:dyDescent="0.2">
      <c r="A319" s="2">
        <f t="shared" si="21"/>
        <v>316</v>
      </c>
      <c r="B319" s="2">
        <f t="shared" si="22"/>
        <v>316</v>
      </c>
      <c r="C319" s="4">
        <f t="shared" si="23"/>
        <v>54791</v>
      </c>
      <c r="D319" s="2">
        <f t="shared" si="20"/>
        <v>1</v>
      </c>
      <c r="E319" s="2" t="str">
        <f>IF(ISERROR(MATCH(D319,'CrediAltoque (SI)'!$H$18:$H$19,0))=FALSE,"C",IF(ISERROR(MATCH(D319,'CrediAltoque (SI)'!$H$20:$H$21,0))=FALSE,"D",""))</f>
        <v/>
      </c>
      <c r="F319" s="5">
        <f>IF(E319="C",0,IF(E319 ="D",ROUND(1/((1+'CrediAltoque (SI)'!$R$14)^A319),9) * 2,ROUND(1/((1+'CrediAltoque (SI)'!$R$14)^A319),9)))</f>
        <v>4.6999999999999997E-8</v>
      </c>
      <c r="G319" s="5">
        <f t="shared" si="24"/>
        <v>18.225894170000014</v>
      </c>
    </row>
    <row r="320" spans="1:7" x14ac:dyDescent="0.2">
      <c r="A320" s="2">
        <f t="shared" si="21"/>
        <v>317</v>
      </c>
      <c r="B320" s="2">
        <f t="shared" si="22"/>
        <v>317</v>
      </c>
      <c r="C320" s="4">
        <f t="shared" si="23"/>
        <v>54822</v>
      </c>
      <c r="D320" s="2">
        <f t="shared" si="20"/>
        <v>2</v>
      </c>
      <c r="E320" s="2" t="str">
        <f>IF(ISERROR(MATCH(D320,'CrediAltoque (SI)'!$H$18:$H$19,0))=FALSE,"C",IF(ISERROR(MATCH(D320,'CrediAltoque (SI)'!$H$20:$H$21,0))=FALSE,"D",""))</f>
        <v/>
      </c>
      <c r="F320" s="5">
        <f>IF(E320="C",0,IF(E320 ="D",ROUND(1/((1+'CrediAltoque (SI)'!$R$14)^A320),9) * 2,ROUND(1/((1+'CrediAltoque (SI)'!$R$14)^A320),9)))</f>
        <v>4.3999999999999997E-8</v>
      </c>
      <c r="G320" s="5">
        <f t="shared" si="24"/>
        <v>18.225894214000014</v>
      </c>
    </row>
    <row r="321" spans="1:7" x14ac:dyDescent="0.2">
      <c r="A321" s="2">
        <f t="shared" si="21"/>
        <v>318</v>
      </c>
      <c r="B321" s="2">
        <f t="shared" si="22"/>
        <v>318</v>
      </c>
      <c r="C321" s="4">
        <f t="shared" si="23"/>
        <v>54850</v>
      </c>
      <c r="D321" s="2">
        <f t="shared" si="20"/>
        <v>3</v>
      </c>
      <c r="E321" s="2" t="str">
        <f>IF(ISERROR(MATCH(D321,'CrediAltoque (SI)'!$H$18:$H$19,0))=FALSE,"C",IF(ISERROR(MATCH(D321,'CrediAltoque (SI)'!$H$20:$H$21,0))=FALSE,"D",""))</f>
        <v/>
      </c>
      <c r="F321" s="5">
        <f>IF(E321="C",0,IF(E321 ="D",ROUND(1/((1+'CrediAltoque (SI)'!$R$14)^A321),9) * 2,ROUND(1/((1+'CrediAltoque (SI)'!$R$14)^A321),9)))</f>
        <v>4.1999999999999999E-8</v>
      </c>
      <c r="G321" s="5">
        <f t="shared" si="24"/>
        <v>18.225894256000014</v>
      </c>
    </row>
    <row r="322" spans="1:7" x14ac:dyDescent="0.2">
      <c r="A322" s="2">
        <f t="shared" si="21"/>
        <v>319</v>
      </c>
      <c r="B322" s="2">
        <f t="shared" si="22"/>
        <v>319</v>
      </c>
      <c r="C322" s="4">
        <f t="shared" si="23"/>
        <v>54881</v>
      </c>
      <c r="D322" s="2">
        <f t="shared" si="20"/>
        <v>4</v>
      </c>
      <c r="E322" s="2" t="str">
        <f>IF(ISERROR(MATCH(D322,'CrediAltoque (SI)'!$H$18:$H$19,0))=FALSE,"C",IF(ISERROR(MATCH(D322,'CrediAltoque (SI)'!$H$20:$H$21,0))=FALSE,"D",""))</f>
        <v/>
      </c>
      <c r="F322" s="5">
        <f>IF(E322="C",0,IF(E322 ="D",ROUND(1/((1+'CrediAltoque (SI)'!$R$14)^A322),9) * 2,ROUND(1/((1+'CrediAltoque (SI)'!$R$14)^A322),9)))</f>
        <v>4.0000000000000001E-8</v>
      </c>
      <c r="G322" s="5">
        <f t="shared" si="24"/>
        <v>18.225894296000014</v>
      </c>
    </row>
    <row r="323" spans="1:7" x14ac:dyDescent="0.2">
      <c r="A323" s="2">
        <f t="shared" si="21"/>
        <v>320</v>
      </c>
      <c r="B323" s="2">
        <f t="shared" si="22"/>
        <v>320</v>
      </c>
      <c r="C323" s="4">
        <f t="shared" si="23"/>
        <v>54911</v>
      </c>
      <c r="D323" s="2">
        <f t="shared" si="20"/>
        <v>5</v>
      </c>
      <c r="E323" s="2" t="str">
        <f>IF(ISERROR(MATCH(D323,'CrediAltoque (SI)'!$H$18:$H$19,0))=FALSE,"C",IF(ISERROR(MATCH(D323,'CrediAltoque (SI)'!$H$20:$H$21,0))=FALSE,"D",""))</f>
        <v/>
      </c>
      <c r="F323" s="5">
        <f>IF(E323="C",0,IF(E323 ="D",ROUND(1/((1+'CrediAltoque (SI)'!$R$14)^A323),9) * 2,ROUND(1/((1+'CrediAltoque (SI)'!$R$14)^A323),9)))</f>
        <v>3.8000000000000003E-8</v>
      </c>
      <c r="G323" s="5">
        <f t="shared" si="24"/>
        <v>18.225894334000014</v>
      </c>
    </row>
    <row r="324" spans="1:7" x14ac:dyDescent="0.2">
      <c r="A324" s="2">
        <f t="shared" si="21"/>
        <v>321</v>
      </c>
      <c r="B324" s="2">
        <f t="shared" si="22"/>
        <v>321</v>
      </c>
      <c r="C324" s="4">
        <f t="shared" si="23"/>
        <v>54942</v>
      </c>
      <c r="D324" s="2">
        <f t="shared" ref="D324:D386" si="25">MONTH(C324)</f>
        <v>6</v>
      </c>
      <c r="E324" s="2" t="str">
        <f>IF(ISERROR(MATCH(D324,'CrediAltoque (SI)'!$H$18:$H$19,0))=FALSE,"C",IF(ISERROR(MATCH(D324,'CrediAltoque (SI)'!$H$20:$H$21,0))=FALSE,"D",""))</f>
        <v/>
      </c>
      <c r="F324" s="5">
        <f>IF(E324="C",0,IF(E324 ="D",ROUND(1/((1+'CrediAltoque (SI)'!$R$14)^A324),9) * 2,ROUND(1/((1+'CrediAltoque (SI)'!$R$14)^A324),9)))</f>
        <v>3.5999999999999998E-8</v>
      </c>
      <c r="G324" s="5">
        <f t="shared" si="24"/>
        <v>18.225894370000013</v>
      </c>
    </row>
    <row r="325" spans="1:7" x14ac:dyDescent="0.2">
      <c r="A325" s="2">
        <f t="shared" ref="A325:A386" si="26">A324+1</f>
        <v>322</v>
      </c>
      <c r="B325" s="2">
        <f t="shared" ref="B325:B386" si="27">IF(E325&lt;&gt;"C",IF(ISERROR(1+B324)=TRUE,1,1+B324),IF(ISNUMBER(B324),B324,1))</f>
        <v>322</v>
      </c>
      <c r="C325" s="4">
        <f t="shared" ref="C325:C386" si="28">DATE(YEAR(C324) + 1/12,MONTH(C324)+1,DAY(C324))</f>
        <v>54972</v>
      </c>
      <c r="D325" s="2">
        <f t="shared" si="25"/>
        <v>7</v>
      </c>
      <c r="E325" s="2" t="str">
        <f>IF(ISERROR(MATCH(D325,'CrediAltoque (SI)'!$H$18:$H$19,0))=FALSE,"C",IF(ISERROR(MATCH(D325,'CrediAltoque (SI)'!$H$20:$H$21,0))=FALSE,"D",""))</f>
        <v/>
      </c>
      <c r="F325" s="5">
        <f>IF(E325="C",0,IF(E325 ="D",ROUND(1/((1+'CrediAltoque (SI)'!$R$14)^A325),9) * 2,ROUND(1/((1+'CrediAltoque (SI)'!$R$14)^A325),9)))</f>
        <v>3.4E-8</v>
      </c>
      <c r="G325" s="5">
        <f t="shared" si="24"/>
        <v>18.225894404000012</v>
      </c>
    </row>
    <row r="326" spans="1:7" x14ac:dyDescent="0.2">
      <c r="A326" s="2">
        <f t="shared" si="26"/>
        <v>323</v>
      </c>
      <c r="B326" s="2">
        <f t="shared" si="27"/>
        <v>323</v>
      </c>
      <c r="C326" s="4">
        <f t="shared" si="28"/>
        <v>55003</v>
      </c>
      <c r="D326" s="2">
        <f t="shared" si="25"/>
        <v>8</v>
      </c>
      <c r="E326" s="2" t="str">
        <f>IF(ISERROR(MATCH(D326,'CrediAltoque (SI)'!$H$18:$H$19,0))=FALSE,"C",IF(ISERROR(MATCH(D326,'CrediAltoque (SI)'!$H$20:$H$21,0))=FALSE,"D",""))</f>
        <v/>
      </c>
      <c r="F326" s="5">
        <f>IF(E326="C",0,IF(E326 ="D",ROUND(1/((1+'CrediAltoque (SI)'!$R$14)^A326),9) * 2,ROUND(1/((1+'CrediAltoque (SI)'!$R$14)^A326),9)))</f>
        <v>3.2000000000000002E-8</v>
      </c>
      <c r="G326" s="5">
        <f t="shared" ref="G326:G386" si="29">G325+ROUND(F326,9)</f>
        <v>18.225894436000011</v>
      </c>
    </row>
    <row r="327" spans="1:7" x14ac:dyDescent="0.2">
      <c r="A327" s="2">
        <f t="shared" si="26"/>
        <v>324</v>
      </c>
      <c r="B327" s="2">
        <f t="shared" si="27"/>
        <v>324</v>
      </c>
      <c r="C327" s="4">
        <f t="shared" si="28"/>
        <v>55034</v>
      </c>
      <c r="D327" s="2">
        <f t="shared" si="25"/>
        <v>9</v>
      </c>
      <c r="E327" s="2" t="str">
        <f>IF(ISERROR(MATCH(D327,'CrediAltoque (SI)'!$H$18:$H$19,0))=FALSE,"C",IF(ISERROR(MATCH(D327,'CrediAltoque (SI)'!$H$20:$H$21,0))=FALSE,"D",""))</f>
        <v/>
      </c>
      <c r="F327" s="5">
        <f>IF(E327="C",0,IF(E327 ="D",ROUND(1/((1+'CrediAltoque (SI)'!$R$14)^A327),9) * 2,ROUND(1/((1+'CrediAltoque (SI)'!$R$14)^A327),9)))</f>
        <v>2.9999999999999997E-8</v>
      </c>
      <c r="G327" s="5">
        <f t="shared" si="29"/>
        <v>18.22589446600001</v>
      </c>
    </row>
    <row r="328" spans="1:7" x14ac:dyDescent="0.2">
      <c r="A328" s="2">
        <f t="shared" si="26"/>
        <v>325</v>
      </c>
      <c r="B328" s="2">
        <f t="shared" si="27"/>
        <v>325</v>
      </c>
      <c r="C328" s="4">
        <f t="shared" si="28"/>
        <v>55064</v>
      </c>
      <c r="D328" s="2">
        <f t="shared" si="25"/>
        <v>10</v>
      </c>
      <c r="E328" s="2" t="str">
        <f>IF(ISERROR(MATCH(D328,'CrediAltoque (SI)'!$H$18:$H$19,0))=FALSE,"C",IF(ISERROR(MATCH(D328,'CrediAltoque (SI)'!$H$20:$H$21,0))=FALSE,"D",""))</f>
        <v/>
      </c>
      <c r="F328" s="5">
        <f>IF(E328="C",0,IF(E328 ="D",ROUND(1/((1+'CrediAltoque (SI)'!$R$14)^A328),9) * 2,ROUND(1/((1+'CrediAltoque (SI)'!$R$14)^A328),9)))</f>
        <v>2.9000000000000002E-8</v>
      </c>
      <c r="G328" s="5">
        <f t="shared" si="29"/>
        <v>18.225894495000009</v>
      </c>
    </row>
    <row r="329" spans="1:7" x14ac:dyDescent="0.2">
      <c r="A329" s="2">
        <f t="shared" si="26"/>
        <v>326</v>
      </c>
      <c r="B329" s="2">
        <f t="shared" si="27"/>
        <v>326</v>
      </c>
      <c r="C329" s="4">
        <f t="shared" si="28"/>
        <v>55095</v>
      </c>
      <c r="D329" s="2">
        <f t="shared" si="25"/>
        <v>11</v>
      </c>
      <c r="E329" s="2" t="str">
        <f>IF(ISERROR(MATCH(D329,'CrediAltoque (SI)'!$H$18:$H$19,0))=FALSE,"C",IF(ISERROR(MATCH(D329,'CrediAltoque (SI)'!$H$20:$H$21,0))=FALSE,"D",""))</f>
        <v/>
      </c>
      <c r="F329" s="5">
        <f>IF(E329="C",0,IF(E329 ="D",ROUND(1/((1+'CrediAltoque (SI)'!$R$14)^A329),9) * 2,ROUND(1/((1+'CrediAltoque (SI)'!$R$14)^A329),9)))</f>
        <v>2.7E-8</v>
      </c>
      <c r="G329" s="5">
        <f t="shared" si="29"/>
        <v>18.225894522000008</v>
      </c>
    </row>
    <row r="330" spans="1:7" x14ac:dyDescent="0.2">
      <c r="A330" s="2">
        <f t="shared" si="26"/>
        <v>327</v>
      </c>
      <c r="B330" s="2">
        <f t="shared" si="27"/>
        <v>327</v>
      </c>
      <c r="C330" s="4">
        <f t="shared" si="28"/>
        <v>55125</v>
      </c>
      <c r="D330" s="2">
        <f t="shared" si="25"/>
        <v>12</v>
      </c>
      <c r="E330" s="2" t="str">
        <f>IF(ISERROR(MATCH(D330,'CrediAltoque (SI)'!$H$18:$H$19,0))=FALSE,"C",IF(ISERROR(MATCH(D330,'CrediAltoque (SI)'!$H$20:$H$21,0))=FALSE,"D",""))</f>
        <v/>
      </c>
      <c r="F330" s="5">
        <f>IF(E330="C",0,IF(E330 ="D",ROUND(1/((1+'CrediAltoque (SI)'!$R$14)^A330),9) * 2,ROUND(1/((1+'CrediAltoque (SI)'!$R$14)^A330),9)))</f>
        <v>2.6000000000000001E-8</v>
      </c>
      <c r="G330" s="5">
        <f t="shared" si="29"/>
        <v>18.225894548000007</v>
      </c>
    </row>
    <row r="331" spans="1:7" x14ac:dyDescent="0.2">
      <c r="A331" s="2">
        <f t="shared" si="26"/>
        <v>328</v>
      </c>
      <c r="B331" s="2">
        <f t="shared" si="27"/>
        <v>328</v>
      </c>
      <c r="C331" s="4">
        <f t="shared" si="28"/>
        <v>55156</v>
      </c>
      <c r="D331" s="2">
        <f t="shared" si="25"/>
        <v>1</v>
      </c>
      <c r="E331" s="2" t="str">
        <f>IF(ISERROR(MATCH(D331,'CrediAltoque (SI)'!$H$18:$H$19,0))=FALSE,"C",IF(ISERROR(MATCH(D331,'CrediAltoque (SI)'!$H$20:$H$21,0))=FALSE,"D",""))</f>
        <v/>
      </c>
      <c r="F331" s="5">
        <f>IF(E331="C",0,IF(E331 ="D",ROUND(1/((1+'CrediAltoque (SI)'!$R$14)^A331),9) * 2,ROUND(1/((1+'CrediAltoque (SI)'!$R$14)^A331),9)))</f>
        <v>2.4999999999999999E-8</v>
      </c>
      <c r="G331" s="5">
        <f t="shared" si="29"/>
        <v>18.225894573000005</v>
      </c>
    </row>
    <row r="332" spans="1:7" x14ac:dyDescent="0.2">
      <c r="A332" s="2">
        <f t="shared" si="26"/>
        <v>329</v>
      </c>
      <c r="B332" s="2">
        <f t="shared" si="27"/>
        <v>329</v>
      </c>
      <c r="C332" s="4">
        <f t="shared" si="28"/>
        <v>55187</v>
      </c>
      <c r="D332" s="2">
        <f t="shared" si="25"/>
        <v>2</v>
      </c>
      <c r="E332" s="2" t="str">
        <f>IF(ISERROR(MATCH(D332,'CrediAltoque (SI)'!$H$18:$H$19,0))=FALSE,"C",IF(ISERROR(MATCH(D332,'CrediAltoque (SI)'!$H$20:$H$21,0))=FALSE,"D",""))</f>
        <v/>
      </c>
      <c r="F332" s="5">
        <f>IF(E332="C",0,IF(E332 ="D",ROUND(1/((1+'CrediAltoque (SI)'!$R$14)^A332),9) * 2,ROUND(1/((1+'CrediAltoque (SI)'!$R$14)^A332),9)))</f>
        <v>2.3000000000000001E-8</v>
      </c>
      <c r="G332" s="5">
        <f t="shared" si="29"/>
        <v>18.225894596000003</v>
      </c>
    </row>
    <row r="333" spans="1:7" x14ac:dyDescent="0.2">
      <c r="A333" s="2">
        <f t="shared" si="26"/>
        <v>330</v>
      </c>
      <c r="B333" s="2">
        <f t="shared" si="27"/>
        <v>330</v>
      </c>
      <c r="C333" s="4">
        <f t="shared" si="28"/>
        <v>55215</v>
      </c>
      <c r="D333" s="2">
        <f t="shared" si="25"/>
        <v>3</v>
      </c>
      <c r="E333" s="2" t="str">
        <f>IF(ISERROR(MATCH(D333,'CrediAltoque (SI)'!$H$18:$H$19,0))=FALSE,"C",IF(ISERROR(MATCH(D333,'CrediAltoque (SI)'!$H$20:$H$21,0))=FALSE,"D",""))</f>
        <v/>
      </c>
      <c r="F333" s="5">
        <f>IF(E333="C",0,IF(E333 ="D",ROUND(1/((1+'CrediAltoque (SI)'!$R$14)^A333),9) * 2,ROUND(1/((1+'CrediAltoque (SI)'!$R$14)^A333),9)))</f>
        <v>2.1999999999999998E-8</v>
      </c>
      <c r="G333" s="5">
        <f t="shared" si="29"/>
        <v>18.225894618000002</v>
      </c>
    </row>
    <row r="334" spans="1:7" x14ac:dyDescent="0.2">
      <c r="A334" s="2">
        <f t="shared" si="26"/>
        <v>331</v>
      </c>
      <c r="B334" s="2">
        <f t="shared" si="27"/>
        <v>331</v>
      </c>
      <c r="C334" s="4">
        <f t="shared" si="28"/>
        <v>55246</v>
      </c>
      <c r="D334" s="2">
        <f t="shared" si="25"/>
        <v>4</v>
      </c>
      <c r="E334" s="2" t="str">
        <f>IF(ISERROR(MATCH(D334,'CrediAltoque (SI)'!$H$18:$H$19,0))=FALSE,"C",IF(ISERROR(MATCH(D334,'CrediAltoque (SI)'!$H$20:$H$21,0))=FALSE,"D",""))</f>
        <v/>
      </c>
      <c r="F334" s="5">
        <f>IF(E334="C",0,IF(E334 ="D",ROUND(1/((1+'CrediAltoque (SI)'!$R$14)^A334),9) * 2,ROUND(1/((1+'CrediAltoque (SI)'!$R$14)^A334),9)))</f>
        <v>2.0999999999999999E-8</v>
      </c>
      <c r="G334" s="5">
        <f t="shared" si="29"/>
        <v>18.225894639000003</v>
      </c>
    </row>
    <row r="335" spans="1:7" x14ac:dyDescent="0.2">
      <c r="A335" s="2">
        <f t="shared" si="26"/>
        <v>332</v>
      </c>
      <c r="B335" s="2">
        <f t="shared" si="27"/>
        <v>332</v>
      </c>
      <c r="C335" s="4">
        <f t="shared" si="28"/>
        <v>55276</v>
      </c>
      <c r="D335" s="2">
        <f t="shared" si="25"/>
        <v>5</v>
      </c>
      <c r="E335" s="2" t="str">
        <f>IF(ISERROR(MATCH(D335,'CrediAltoque (SI)'!$H$18:$H$19,0))=FALSE,"C",IF(ISERROR(MATCH(D335,'CrediAltoque (SI)'!$H$20:$H$21,0))=FALSE,"D",""))</f>
        <v/>
      </c>
      <c r="F335" s="5">
        <f>IF(E335="C",0,IF(E335 ="D",ROUND(1/((1+'CrediAltoque (SI)'!$R$14)^A335),9) * 2,ROUND(1/((1+'CrediAltoque (SI)'!$R$14)^A335),9)))</f>
        <v>2E-8</v>
      </c>
      <c r="G335" s="5">
        <f t="shared" si="29"/>
        <v>18.225894659000005</v>
      </c>
    </row>
    <row r="336" spans="1:7" x14ac:dyDescent="0.2">
      <c r="A336" s="2">
        <f t="shared" si="26"/>
        <v>333</v>
      </c>
      <c r="B336" s="2">
        <f t="shared" si="27"/>
        <v>333</v>
      </c>
      <c r="C336" s="4">
        <f t="shared" si="28"/>
        <v>55307</v>
      </c>
      <c r="D336" s="2">
        <f t="shared" si="25"/>
        <v>6</v>
      </c>
      <c r="E336" s="2" t="str">
        <f>IF(ISERROR(MATCH(D336,'CrediAltoque (SI)'!$H$18:$H$19,0))=FALSE,"C",IF(ISERROR(MATCH(D336,'CrediAltoque (SI)'!$H$20:$H$21,0))=FALSE,"D",""))</f>
        <v/>
      </c>
      <c r="F336" s="5">
        <f>IF(E336="C",0,IF(E336 ="D",ROUND(1/((1+'CrediAltoque (SI)'!$R$14)^A336),9) * 2,ROUND(1/((1+'CrediAltoque (SI)'!$R$14)^A336),9)))</f>
        <v>1.9000000000000001E-8</v>
      </c>
      <c r="G336" s="5">
        <f t="shared" si="29"/>
        <v>18.225894678000007</v>
      </c>
    </row>
    <row r="337" spans="1:7" x14ac:dyDescent="0.2">
      <c r="A337" s="2">
        <f t="shared" si="26"/>
        <v>334</v>
      </c>
      <c r="B337" s="2">
        <f t="shared" si="27"/>
        <v>334</v>
      </c>
      <c r="C337" s="4">
        <f t="shared" si="28"/>
        <v>55337</v>
      </c>
      <c r="D337" s="2">
        <f t="shared" si="25"/>
        <v>7</v>
      </c>
      <c r="E337" s="2" t="str">
        <f>IF(ISERROR(MATCH(D337,'CrediAltoque (SI)'!$H$18:$H$19,0))=FALSE,"C",IF(ISERROR(MATCH(D337,'CrediAltoque (SI)'!$H$20:$H$21,0))=FALSE,"D",""))</f>
        <v/>
      </c>
      <c r="F337" s="5">
        <f>IF(E337="C",0,IF(E337 ="D",ROUND(1/((1+'CrediAltoque (SI)'!$R$14)^A337),9) * 2,ROUND(1/((1+'CrediAltoque (SI)'!$R$14)^A337),9)))</f>
        <v>1.7999999999999999E-8</v>
      </c>
      <c r="G337" s="5">
        <f t="shared" si="29"/>
        <v>18.225894696000008</v>
      </c>
    </row>
    <row r="338" spans="1:7" x14ac:dyDescent="0.2">
      <c r="A338" s="2">
        <f t="shared" si="26"/>
        <v>335</v>
      </c>
      <c r="B338" s="2">
        <f t="shared" si="27"/>
        <v>335</v>
      </c>
      <c r="C338" s="4">
        <f t="shared" si="28"/>
        <v>55368</v>
      </c>
      <c r="D338" s="2">
        <f t="shared" si="25"/>
        <v>8</v>
      </c>
      <c r="E338" s="2" t="str">
        <f>IF(ISERROR(MATCH(D338,'CrediAltoque (SI)'!$H$18:$H$19,0))=FALSE,"C",IF(ISERROR(MATCH(D338,'CrediAltoque (SI)'!$H$20:$H$21,0))=FALSE,"D",""))</f>
        <v/>
      </c>
      <c r="F338" s="5">
        <f>IF(E338="C",0,IF(E338 ="D",ROUND(1/((1+'CrediAltoque (SI)'!$R$14)^A338),9) * 2,ROUND(1/((1+'CrediAltoque (SI)'!$R$14)^A338),9)))</f>
        <v>1.7E-8</v>
      </c>
      <c r="G338" s="5">
        <f t="shared" si="29"/>
        <v>18.22589471300001</v>
      </c>
    </row>
    <row r="339" spans="1:7" x14ac:dyDescent="0.2">
      <c r="A339" s="2">
        <f t="shared" si="26"/>
        <v>336</v>
      </c>
      <c r="B339" s="2">
        <f t="shared" si="27"/>
        <v>336</v>
      </c>
      <c r="C339" s="4">
        <f t="shared" si="28"/>
        <v>55399</v>
      </c>
      <c r="D339" s="2">
        <f t="shared" si="25"/>
        <v>9</v>
      </c>
      <c r="E339" s="2" t="str">
        <f>IF(ISERROR(MATCH(D339,'CrediAltoque (SI)'!$H$18:$H$19,0))=FALSE,"C",IF(ISERROR(MATCH(D339,'CrediAltoque (SI)'!$H$20:$H$21,0))=FALSE,"D",""))</f>
        <v/>
      </c>
      <c r="F339" s="5">
        <f>IF(E339="C",0,IF(E339 ="D",ROUND(1/((1+'CrediAltoque (SI)'!$R$14)^A339),9) * 2,ROUND(1/((1+'CrediAltoque (SI)'!$R$14)^A339),9)))</f>
        <v>1.6000000000000001E-8</v>
      </c>
      <c r="G339" s="5">
        <f t="shared" si="29"/>
        <v>18.225894729000011</v>
      </c>
    </row>
    <row r="340" spans="1:7" x14ac:dyDescent="0.2">
      <c r="A340" s="2">
        <f t="shared" si="26"/>
        <v>337</v>
      </c>
      <c r="B340" s="2">
        <f t="shared" si="27"/>
        <v>337</v>
      </c>
      <c r="C340" s="4">
        <f t="shared" si="28"/>
        <v>55429</v>
      </c>
      <c r="D340" s="2">
        <f t="shared" si="25"/>
        <v>10</v>
      </c>
      <c r="E340" s="2" t="str">
        <f>IF(ISERROR(MATCH(D340,'CrediAltoque (SI)'!$H$18:$H$19,0))=FALSE,"C",IF(ISERROR(MATCH(D340,'CrediAltoque (SI)'!$H$20:$H$21,0))=FALSE,"D",""))</f>
        <v/>
      </c>
      <c r="F340" s="5">
        <f>IF(E340="C",0,IF(E340 ="D",ROUND(1/((1+'CrediAltoque (SI)'!$R$14)^A340),9) * 2,ROUND(1/((1+'CrediAltoque (SI)'!$R$14)^A340),9)))</f>
        <v>1.4999999999999999E-8</v>
      </c>
      <c r="G340" s="5">
        <f t="shared" si="29"/>
        <v>18.225894744000012</v>
      </c>
    </row>
    <row r="341" spans="1:7" x14ac:dyDescent="0.2">
      <c r="A341" s="2">
        <f t="shared" si="26"/>
        <v>338</v>
      </c>
      <c r="B341" s="2">
        <f t="shared" si="27"/>
        <v>338</v>
      </c>
      <c r="C341" s="4">
        <f t="shared" si="28"/>
        <v>55460</v>
      </c>
      <c r="D341" s="2">
        <f t="shared" si="25"/>
        <v>11</v>
      </c>
      <c r="E341" s="2" t="str">
        <f>IF(ISERROR(MATCH(D341,'CrediAltoque (SI)'!$H$18:$H$19,0))=FALSE,"C",IF(ISERROR(MATCH(D341,'CrediAltoque (SI)'!$H$20:$H$21,0))=FALSE,"D",""))</f>
        <v/>
      </c>
      <c r="F341" s="5">
        <f>IF(E341="C",0,IF(E341 ="D",ROUND(1/((1+'CrediAltoque (SI)'!$R$14)^A341),9) * 2,ROUND(1/((1+'CrediAltoque (SI)'!$R$14)^A341),9)))</f>
        <v>1.4E-8</v>
      </c>
      <c r="G341" s="5">
        <f t="shared" si="29"/>
        <v>18.225894758000013</v>
      </c>
    </row>
    <row r="342" spans="1:7" x14ac:dyDescent="0.2">
      <c r="A342" s="2">
        <f t="shared" si="26"/>
        <v>339</v>
      </c>
      <c r="B342" s="2">
        <f t="shared" si="27"/>
        <v>339</v>
      </c>
      <c r="C342" s="4">
        <f t="shared" si="28"/>
        <v>55490</v>
      </c>
      <c r="D342" s="2">
        <f t="shared" si="25"/>
        <v>12</v>
      </c>
      <c r="E342" s="2" t="str">
        <f>IF(ISERROR(MATCH(D342,'CrediAltoque (SI)'!$H$18:$H$19,0))=FALSE,"C",IF(ISERROR(MATCH(D342,'CrediAltoque (SI)'!$H$20:$H$21,0))=FALSE,"D",""))</f>
        <v/>
      </c>
      <c r="F342" s="5">
        <f>IF(E342="C",0,IF(E342 ="D",ROUND(1/((1+'CrediAltoque (SI)'!$R$14)^A342),9) * 2,ROUND(1/((1+'CrediAltoque (SI)'!$R$14)^A342),9)))</f>
        <v>1.4E-8</v>
      </c>
      <c r="G342" s="5">
        <f t="shared" si="29"/>
        <v>18.225894772000014</v>
      </c>
    </row>
    <row r="343" spans="1:7" x14ac:dyDescent="0.2">
      <c r="A343" s="2">
        <f t="shared" si="26"/>
        <v>340</v>
      </c>
      <c r="B343" s="2">
        <f t="shared" si="27"/>
        <v>340</v>
      </c>
      <c r="C343" s="4">
        <f t="shared" si="28"/>
        <v>55521</v>
      </c>
      <c r="D343" s="2">
        <f t="shared" si="25"/>
        <v>1</v>
      </c>
      <c r="E343" s="2" t="str">
        <f>IF(ISERROR(MATCH(D343,'CrediAltoque (SI)'!$H$18:$H$19,0))=FALSE,"C",IF(ISERROR(MATCH(D343,'CrediAltoque (SI)'!$H$20:$H$21,0))=FALSE,"D",""))</f>
        <v/>
      </c>
      <c r="F343" s="5">
        <f>IF(E343="C",0,IF(E343 ="D",ROUND(1/((1+'CrediAltoque (SI)'!$R$14)^A343),9) * 2,ROUND(1/((1+'CrediAltoque (SI)'!$R$14)^A343),9)))</f>
        <v>1.3000000000000001E-8</v>
      </c>
      <c r="G343" s="5">
        <f t="shared" si="29"/>
        <v>18.225894785000015</v>
      </c>
    </row>
    <row r="344" spans="1:7" x14ac:dyDescent="0.2">
      <c r="A344" s="2">
        <f t="shared" si="26"/>
        <v>341</v>
      </c>
      <c r="B344" s="2">
        <f t="shared" si="27"/>
        <v>341</v>
      </c>
      <c r="C344" s="4">
        <f t="shared" si="28"/>
        <v>55552</v>
      </c>
      <c r="D344" s="2">
        <f t="shared" si="25"/>
        <v>2</v>
      </c>
      <c r="E344" s="2" t="str">
        <f>IF(ISERROR(MATCH(D344,'CrediAltoque (SI)'!$H$18:$H$19,0))=FALSE,"C",IF(ISERROR(MATCH(D344,'CrediAltoque (SI)'!$H$20:$H$21,0))=FALSE,"D",""))</f>
        <v/>
      </c>
      <c r="F344" s="5">
        <f>IF(E344="C",0,IF(E344 ="D",ROUND(1/((1+'CrediAltoque (SI)'!$R$14)^A344),9) * 2,ROUND(1/((1+'CrediAltoque (SI)'!$R$14)^A344),9)))</f>
        <v>1.2E-8</v>
      </c>
      <c r="G344" s="5">
        <f t="shared" si="29"/>
        <v>18.225894797000016</v>
      </c>
    </row>
    <row r="345" spans="1:7" x14ac:dyDescent="0.2">
      <c r="A345" s="2">
        <f t="shared" si="26"/>
        <v>342</v>
      </c>
      <c r="B345" s="2">
        <f t="shared" si="27"/>
        <v>342</v>
      </c>
      <c r="C345" s="4">
        <f t="shared" si="28"/>
        <v>55581</v>
      </c>
      <c r="D345" s="2">
        <f t="shared" si="25"/>
        <v>3</v>
      </c>
      <c r="E345" s="2" t="str">
        <f>IF(ISERROR(MATCH(D345,'CrediAltoque (SI)'!$H$18:$H$19,0))=FALSE,"C",IF(ISERROR(MATCH(D345,'CrediAltoque (SI)'!$H$20:$H$21,0))=FALSE,"D",""))</f>
        <v/>
      </c>
      <c r="F345" s="5">
        <f>IF(E345="C",0,IF(E345 ="D",ROUND(1/((1+'CrediAltoque (SI)'!$R$14)^A345),9) * 2,ROUND(1/((1+'CrediAltoque (SI)'!$R$14)^A345),9)))</f>
        <v>1.2E-8</v>
      </c>
      <c r="G345" s="5">
        <f t="shared" si="29"/>
        <v>18.225894809000017</v>
      </c>
    </row>
    <row r="346" spans="1:7" x14ac:dyDescent="0.2">
      <c r="A346" s="2">
        <f t="shared" si="26"/>
        <v>343</v>
      </c>
      <c r="B346" s="2">
        <f t="shared" si="27"/>
        <v>343</v>
      </c>
      <c r="C346" s="4">
        <f t="shared" si="28"/>
        <v>55612</v>
      </c>
      <c r="D346" s="2">
        <f t="shared" si="25"/>
        <v>4</v>
      </c>
      <c r="E346" s="2" t="str">
        <f>IF(ISERROR(MATCH(D346,'CrediAltoque (SI)'!$H$18:$H$19,0))=FALSE,"C",IF(ISERROR(MATCH(D346,'CrediAltoque (SI)'!$H$20:$H$21,0))=FALSE,"D",""))</f>
        <v/>
      </c>
      <c r="F346" s="5">
        <f>IF(E346="C",0,IF(E346 ="D",ROUND(1/((1+'CrediAltoque (SI)'!$R$14)^A346),9) * 2,ROUND(1/((1+'CrediAltoque (SI)'!$R$14)^A346),9)))</f>
        <v>1.0999999999999999E-8</v>
      </c>
      <c r="G346" s="5">
        <f t="shared" si="29"/>
        <v>18.225894820000018</v>
      </c>
    </row>
    <row r="347" spans="1:7" x14ac:dyDescent="0.2">
      <c r="A347" s="2">
        <f t="shared" si="26"/>
        <v>344</v>
      </c>
      <c r="B347" s="2">
        <f t="shared" si="27"/>
        <v>344</v>
      </c>
      <c r="C347" s="4">
        <f t="shared" si="28"/>
        <v>55642</v>
      </c>
      <c r="D347" s="2">
        <f t="shared" si="25"/>
        <v>5</v>
      </c>
      <c r="E347" s="2" t="str">
        <f>IF(ISERROR(MATCH(D347,'CrediAltoque (SI)'!$H$18:$H$19,0))=FALSE,"C",IF(ISERROR(MATCH(D347,'CrediAltoque (SI)'!$H$20:$H$21,0))=FALSE,"D",""))</f>
        <v/>
      </c>
      <c r="F347" s="5">
        <f>IF(E347="C",0,IF(E347 ="D",ROUND(1/((1+'CrediAltoque (SI)'!$R$14)^A347),9) * 2,ROUND(1/((1+'CrediAltoque (SI)'!$R$14)^A347),9)))</f>
        <v>1E-8</v>
      </c>
      <c r="G347" s="5">
        <f t="shared" si="29"/>
        <v>18.225894830000019</v>
      </c>
    </row>
    <row r="348" spans="1:7" x14ac:dyDescent="0.2">
      <c r="A348" s="2">
        <f t="shared" si="26"/>
        <v>345</v>
      </c>
      <c r="B348" s="2">
        <f t="shared" si="27"/>
        <v>345</v>
      </c>
      <c r="C348" s="4">
        <f t="shared" si="28"/>
        <v>55673</v>
      </c>
      <c r="D348" s="2">
        <f t="shared" si="25"/>
        <v>6</v>
      </c>
      <c r="E348" s="2" t="str">
        <f>IF(ISERROR(MATCH(D348,'CrediAltoque (SI)'!$H$18:$H$19,0))=FALSE,"C",IF(ISERROR(MATCH(D348,'CrediAltoque (SI)'!$H$20:$H$21,0))=FALSE,"D",""))</f>
        <v/>
      </c>
      <c r="F348" s="5">
        <f>IF(E348="C",0,IF(E348 ="D",ROUND(1/((1+'CrediAltoque (SI)'!$R$14)^A348),9) * 2,ROUND(1/((1+'CrediAltoque (SI)'!$R$14)^A348),9)))</f>
        <v>1E-8</v>
      </c>
      <c r="G348" s="5">
        <f t="shared" si="29"/>
        <v>18.22589484000002</v>
      </c>
    </row>
    <row r="349" spans="1:7" x14ac:dyDescent="0.2">
      <c r="A349" s="2">
        <f t="shared" si="26"/>
        <v>346</v>
      </c>
      <c r="B349" s="2">
        <f t="shared" si="27"/>
        <v>346</v>
      </c>
      <c r="C349" s="4">
        <f t="shared" si="28"/>
        <v>55703</v>
      </c>
      <c r="D349" s="2">
        <f t="shared" si="25"/>
        <v>7</v>
      </c>
      <c r="E349" s="2" t="str">
        <f>IF(ISERROR(MATCH(D349,'CrediAltoque (SI)'!$H$18:$H$19,0))=FALSE,"C",IF(ISERROR(MATCH(D349,'CrediAltoque (SI)'!$H$20:$H$21,0))=FALSE,"D",""))</f>
        <v/>
      </c>
      <c r="F349" s="5">
        <f>IF(E349="C",0,IF(E349 ="D",ROUND(1/((1+'CrediAltoque (SI)'!$R$14)^A349),9) * 2,ROUND(1/((1+'CrediAltoque (SI)'!$R$14)^A349),9)))</f>
        <v>8.9999999999999995E-9</v>
      </c>
      <c r="G349" s="5">
        <f t="shared" si="29"/>
        <v>18.225894849000021</v>
      </c>
    </row>
    <row r="350" spans="1:7" x14ac:dyDescent="0.2">
      <c r="A350" s="2">
        <f t="shared" si="26"/>
        <v>347</v>
      </c>
      <c r="B350" s="2">
        <f t="shared" si="27"/>
        <v>347</v>
      </c>
      <c r="C350" s="4">
        <f t="shared" si="28"/>
        <v>55734</v>
      </c>
      <c r="D350" s="2">
        <f t="shared" si="25"/>
        <v>8</v>
      </c>
      <c r="E350" s="2" t="str">
        <f>IF(ISERROR(MATCH(D350,'CrediAltoque (SI)'!$H$18:$H$19,0))=FALSE,"C",IF(ISERROR(MATCH(D350,'CrediAltoque (SI)'!$H$20:$H$21,0))=FALSE,"D",""))</f>
        <v/>
      </c>
      <c r="F350" s="5">
        <f>IF(E350="C",0,IF(E350 ="D",ROUND(1/((1+'CrediAltoque (SI)'!$R$14)^A350),9) * 2,ROUND(1/((1+'CrediAltoque (SI)'!$R$14)^A350),9)))</f>
        <v>8.9999999999999995E-9</v>
      </c>
      <c r="G350" s="5">
        <f t="shared" si="29"/>
        <v>18.225894858000022</v>
      </c>
    </row>
    <row r="351" spans="1:7" x14ac:dyDescent="0.2">
      <c r="A351" s="2">
        <f t="shared" si="26"/>
        <v>348</v>
      </c>
      <c r="B351" s="2">
        <f t="shared" si="27"/>
        <v>348</v>
      </c>
      <c r="C351" s="4">
        <f t="shared" si="28"/>
        <v>55765</v>
      </c>
      <c r="D351" s="2">
        <f t="shared" si="25"/>
        <v>9</v>
      </c>
      <c r="E351" s="2" t="str">
        <f>IF(ISERROR(MATCH(D351,'CrediAltoque (SI)'!$H$18:$H$19,0))=FALSE,"C",IF(ISERROR(MATCH(D351,'CrediAltoque (SI)'!$H$20:$H$21,0))=FALSE,"D",""))</f>
        <v/>
      </c>
      <c r="F351" s="5">
        <f>IF(E351="C",0,IF(E351 ="D",ROUND(1/((1+'CrediAltoque (SI)'!$R$14)^A351),9) * 2,ROUND(1/((1+'CrediAltoque (SI)'!$R$14)^A351),9)))</f>
        <v>8.0000000000000005E-9</v>
      </c>
      <c r="G351" s="5">
        <f t="shared" si="29"/>
        <v>18.225894866000022</v>
      </c>
    </row>
    <row r="352" spans="1:7" x14ac:dyDescent="0.2">
      <c r="A352" s="2">
        <f t="shared" si="26"/>
        <v>349</v>
      </c>
      <c r="B352" s="2">
        <f t="shared" si="27"/>
        <v>349</v>
      </c>
      <c r="C352" s="4">
        <f t="shared" si="28"/>
        <v>55795</v>
      </c>
      <c r="D352" s="2">
        <f t="shared" si="25"/>
        <v>10</v>
      </c>
      <c r="E352" s="2" t="str">
        <f>IF(ISERROR(MATCH(D352,'CrediAltoque (SI)'!$H$18:$H$19,0))=FALSE,"C",IF(ISERROR(MATCH(D352,'CrediAltoque (SI)'!$H$20:$H$21,0))=FALSE,"D",""))</f>
        <v/>
      </c>
      <c r="F352" s="5">
        <f>IF(E352="C",0,IF(E352 ="D",ROUND(1/((1+'CrediAltoque (SI)'!$R$14)^A352),9) * 2,ROUND(1/((1+'CrediAltoque (SI)'!$R$14)^A352),9)))</f>
        <v>8.0000000000000005E-9</v>
      </c>
      <c r="G352" s="5">
        <f t="shared" si="29"/>
        <v>18.225894874000023</v>
      </c>
    </row>
    <row r="353" spans="1:7" x14ac:dyDescent="0.2">
      <c r="A353" s="2">
        <f t="shared" si="26"/>
        <v>350</v>
      </c>
      <c r="B353" s="2">
        <f t="shared" si="27"/>
        <v>350</v>
      </c>
      <c r="C353" s="4">
        <f t="shared" si="28"/>
        <v>55826</v>
      </c>
      <c r="D353" s="2">
        <f t="shared" si="25"/>
        <v>11</v>
      </c>
      <c r="E353" s="2" t="str">
        <f>IF(ISERROR(MATCH(D353,'CrediAltoque (SI)'!$H$18:$H$19,0))=FALSE,"C",IF(ISERROR(MATCH(D353,'CrediAltoque (SI)'!$H$20:$H$21,0))=FALSE,"D",""))</f>
        <v/>
      </c>
      <c r="F353" s="5">
        <f>IF(E353="C",0,IF(E353 ="D",ROUND(1/((1+'CrediAltoque (SI)'!$R$14)^A353),9) * 2,ROUND(1/((1+'CrediAltoque (SI)'!$R$14)^A353),9)))</f>
        <v>8.0000000000000005E-9</v>
      </c>
      <c r="G353" s="5">
        <f t="shared" si="29"/>
        <v>18.225894882000024</v>
      </c>
    </row>
    <row r="354" spans="1:7" x14ac:dyDescent="0.2">
      <c r="A354" s="2">
        <f t="shared" si="26"/>
        <v>351</v>
      </c>
      <c r="B354" s="2">
        <f t="shared" si="27"/>
        <v>351</v>
      </c>
      <c r="C354" s="4">
        <f t="shared" si="28"/>
        <v>55856</v>
      </c>
      <c r="D354" s="2">
        <f t="shared" si="25"/>
        <v>12</v>
      </c>
      <c r="E354" s="2" t="str">
        <f>IF(ISERROR(MATCH(D354,'CrediAltoque (SI)'!$H$18:$H$19,0))=FALSE,"C",IF(ISERROR(MATCH(D354,'CrediAltoque (SI)'!$H$20:$H$21,0))=FALSE,"D",""))</f>
        <v/>
      </c>
      <c r="F354" s="5">
        <f>IF(E354="C",0,IF(E354 ="D",ROUND(1/((1+'CrediAltoque (SI)'!$R$14)^A354),9) * 2,ROUND(1/((1+'CrediAltoque (SI)'!$R$14)^A354),9)))</f>
        <v>6.9999999999999998E-9</v>
      </c>
      <c r="G354" s="5">
        <f t="shared" si="29"/>
        <v>18.225894889000024</v>
      </c>
    </row>
    <row r="355" spans="1:7" x14ac:dyDescent="0.2">
      <c r="A355" s="2">
        <f t="shared" si="26"/>
        <v>352</v>
      </c>
      <c r="B355" s="2">
        <f t="shared" si="27"/>
        <v>352</v>
      </c>
      <c r="C355" s="4">
        <f t="shared" si="28"/>
        <v>55887</v>
      </c>
      <c r="D355" s="2">
        <f t="shared" si="25"/>
        <v>1</v>
      </c>
      <c r="E355" s="2" t="str">
        <f>IF(ISERROR(MATCH(D355,'CrediAltoque (SI)'!$H$18:$H$19,0))=FALSE,"C",IF(ISERROR(MATCH(D355,'CrediAltoque (SI)'!$H$20:$H$21,0))=FALSE,"D",""))</f>
        <v/>
      </c>
      <c r="F355" s="5">
        <f>IF(E355="C",0,IF(E355 ="D",ROUND(1/((1+'CrediAltoque (SI)'!$R$14)^A355),9) * 2,ROUND(1/((1+'CrediAltoque (SI)'!$R$14)^A355),9)))</f>
        <v>6.9999999999999998E-9</v>
      </c>
      <c r="G355" s="5">
        <f t="shared" si="29"/>
        <v>18.225894896000025</v>
      </c>
    </row>
    <row r="356" spans="1:7" x14ac:dyDescent="0.2">
      <c r="A356" s="2">
        <f t="shared" si="26"/>
        <v>353</v>
      </c>
      <c r="B356" s="2">
        <f t="shared" si="27"/>
        <v>353</v>
      </c>
      <c r="C356" s="4">
        <f t="shared" si="28"/>
        <v>55918</v>
      </c>
      <c r="D356" s="2">
        <f t="shared" si="25"/>
        <v>2</v>
      </c>
      <c r="E356" s="2" t="str">
        <f>IF(ISERROR(MATCH(D356,'CrediAltoque (SI)'!$H$18:$H$19,0))=FALSE,"C",IF(ISERROR(MATCH(D356,'CrediAltoque (SI)'!$H$20:$H$21,0))=FALSE,"D",""))</f>
        <v/>
      </c>
      <c r="F356" s="5">
        <f>IF(E356="C",0,IF(E356 ="D",ROUND(1/((1+'CrediAltoque (SI)'!$R$14)^A356),9) * 2,ROUND(1/((1+'CrediAltoque (SI)'!$R$14)^A356),9)))</f>
        <v>6E-9</v>
      </c>
      <c r="G356" s="5">
        <f t="shared" si="29"/>
        <v>18.225894902000025</v>
      </c>
    </row>
    <row r="357" spans="1:7" x14ac:dyDescent="0.2">
      <c r="A357" s="2">
        <f t="shared" si="26"/>
        <v>354</v>
      </c>
      <c r="B357" s="2">
        <f t="shared" si="27"/>
        <v>354</v>
      </c>
      <c r="C357" s="4">
        <f t="shared" si="28"/>
        <v>55946</v>
      </c>
      <c r="D357" s="2">
        <f t="shared" si="25"/>
        <v>3</v>
      </c>
      <c r="E357" s="2" t="str">
        <f>IF(ISERROR(MATCH(D357,'CrediAltoque (SI)'!$H$18:$H$19,0))=FALSE,"C",IF(ISERROR(MATCH(D357,'CrediAltoque (SI)'!$H$20:$H$21,0))=FALSE,"D",""))</f>
        <v/>
      </c>
      <c r="F357" s="5">
        <f>IF(E357="C",0,IF(E357 ="D",ROUND(1/((1+'CrediAltoque (SI)'!$R$14)^A357),9) * 2,ROUND(1/((1+'CrediAltoque (SI)'!$R$14)^A357),9)))</f>
        <v>6E-9</v>
      </c>
      <c r="G357" s="5">
        <f t="shared" si="29"/>
        <v>18.225894908000026</v>
      </c>
    </row>
    <row r="358" spans="1:7" x14ac:dyDescent="0.2">
      <c r="A358" s="2">
        <f t="shared" si="26"/>
        <v>355</v>
      </c>
      <c r="B358" s="2">
        <f t="shared" si="27"/>
        <v>355</v>
      </c>
      <c r="C358" s="4">
        <f t="shared" si="28"/>
        <v>55977</v>
      </c>
      <c r="D358" s="2">
        <f t="shared" si="25"/>
        <v>4</v>
      </c>
      <c r="E358" s="2" t="str">
        <f>IF(ISERROR(MATCH(D358,'CrediAltoque (SI)'!$H$18:$H$19,0))=FALSE,"C",IF(ISERROR(MATCH(D358,'CrediAltoque (SI)'!$H$20:$H$21,0))=FALSE,"D",""))</f>
        <v/>
      </c>
      <c r="F358" s="5">
        <f>IF(E358="C",0,IF(E358 ="D",ROUND(1/((1+'CrediAltoque (SI)'!$R$14)^A358),9) * 2,ROUND(1/((1+'CrediAltoque (SI)'!$R$14)^A358),9)))</f>
        <v>6E-9</v>
      </c>
      <c r="G358" s="5">
        <f t="shared" si="29"/>
        <v>18.225894914000026</v>
      </c>
    </row>
    <row r="359" spans="1:7" x14ac:dyDescent="0.2">
      <c r="A359" s="2">
        <f t="shared" si="26"/>
        <v>356</v>
      </c>
      <c r="B359" s="2">
        <f t="shared" si="27"/>
        <v>356</v>
      </c>
      <c r="C359" s="4">
        <f t="shared" si="28"/>
        <v>56007</v>
      </c>
      <c r="D359" s="2">
        <f t="shared" si="25"/>
        <v>5</v>
      </c>
      <c r="E359" s="2" t="str">
        <f>IF(ISERROR(MATCH(D359,'CrediAltoque (SI)'!$H$18:$H$19,0))=FALSE,"C",IF(ISERROR(MATCH(D359,'CrediAltoque (SI)'!$H$20:$H$21,0))=FALSE,"D",""))</f>
        <v/>
      </c>
      <c r="F359" s="5">
        <f>IF(E359="C",0,IF(E359 ="D",ROUND(1/((1+'CrediAltoque (SI)'!$R$14)^A359),9) * 2,ROUND(1/((1+'CrediAltoque (SI)'!$R$14)^A359),9)))</f>
        <v>6E-9</v>
      </c>
      <c r="G359" s="5">
        <f t="shared" si="29"/>
        <v>18.225894920000027</v>
      </c>
    </row>
    <row r="360" spans="1:7" x14ac:dyDescent="0.2">
      <c r="A360" s="2">
        <f t="shared" si="26"/>
        <v>357</v>
      </c>
      <c r="B360" s="2">
        <f t="shared" si="27"/>
        <v>357</v>
      </c>
      <c r="C360" s="4">
        <f t="shared" si="28"/>
        <v>56038</v>
      </c>
      <c r="D360" s="2">
        <f t="shared" si="25"/>
        <v>6</v>
      </c>
      <c r="E360" s="2" t="str">
        <f>IF(ISERROR(MATCH(D360,'CrediAltoque (SI)'!$H$18:$H$19,0))=FALSE,"C",IF(ISERROR(MATCH(D360,'CrediAltoque (SI)'!$H$20:$H$21,0))=FALSE,"D",""))</f>
        <v/>
      </c>
      <c r="F360" s="5">
        <f>IF(E360="C",0,IF(E360 ="D",ROUND(1/((1+'CrediAltoque (SI)'!$R$14)^A360),9) * 2,ROUND(1/((1+'CrediAltoque (SI)'!$R$14)^A360),9)))</f>
        <v>5.0000000000000001E-9</v>
      </c>
      <c r="G360" s="5">
        <f t="shared" si="29"/>
        <v>18.225894925000027</v>
      </c>
    </row>
    <row r="361" spans="1:7" x14ac:dyDescent="0.2">
      <c r="A361" s="2">
        <f t="shared" si="26"/>
        <v>358</v>
      </c>
      <c r="B361" s="2">
        <f t="shared" si="27"/>
        <v>358</v>
      </c>
      <c r="C361" s="4">
        <f t="shared" si="28"/>
        <v>56068</v>
      </c>
      <c r="D361" s="2">
        <f t="shared" si="25"/>
        <v>7</v>
      </c>
      <c r="E361" s="2" t="str">
        <f>IF(ISERROR(MATCH(D361,'CrediAltoque (SI)'!$H$18:$H$19,0))=FALSE,"C",IF(ISERROR(MATCH(D361,'CrediAltoque (SI)'!$H$20:$H$21,0))=FALSE,"D",""))</f>
        <v/>
      </c>
      <c r="F361" s="5">
        <f>IF(E361="C",0,IF(E361 ="D",ROUND(1/((1+'CrediAltoque (SI)'!$R$14)^A361),9) * 2,ROUND(1/((1+'CrediAltoque (SI)'!$R$14)^A361),9)))</f>
        <v>5.0000000000000001E-9</v>
      </c>
      <c r="G361" s="5">
        <f t="shared" si="29"/>
        <v>18.225894930000027</v>
      </c>
    </row>
    <row r="362" spans="1:7" x14ac:dyDescent="0.2">
      <c r="A362" s="2">
        <f t="shared" si="26"/>
        <v>359</v>
      </c>
      <c r="B362" s="2">
        <f t="shared" si="27"/>
        <v>359</v>
      </c>
      <c r="C362" s="4">
        <f t="shared" si="28"/>
        <v>56099</v>
      </c>
      <c r="D362" s="2">
        <f t="shared" si="25"/>
        <v>8</v>
      </c>
      <c r="E362" s="2" t="str">
        <f>IF(ISERROR(MATCH(D362,'CrediAltoque (SI)'!$H$18:$H$19,0))=FALSE,"C",IF(ISERROR(MATCH(D362,'CrediAltoque (SI)'!$H$20:$H$21,0))=FALSE,"D",""))</f>
        <v/>
      </c>
      <c r="F362" s="5">
        <f>IF(E362="C",0,IF(E362 ="D",ROUND(1/((1+'CrediAltoque (SI)'!$R$14)^A362),9) * 2,ROUND(1/((1+'CrediAltoque (SI)'!$R$14)^A362),9)))</f>
        <v>5.0000000000000001E-9</v>
      </c>
      <c r="G362" s="5">
        <f t="shared" si="29"/>
        <v>18.225894935000028</v>
      </c>
    </row>
    <row r="363" spans="1:7" x14ac:dyDescent="0.2">
      <c r="A363" s="2">
        <f t="shared" si="26"/>
        <v>360</v>
      </c>
      <c r="B363" s="2">
        <f t="shared" si="27"/>
        <v>360</v>
      </c>
      <c r="C363" s="4">
        <f t="shared" si="28"/>
        <v>56130</v>
      </c>
      <c r="D363" s="2">
        <f t="shared" si="25"/>
        <v>9</v>
      </c>
      <c r="E363" s="2" t="str">
        <f>IF(ISERROR(MATCH(D363,'CrediAltoque (SI)'!$H$18:$H$19,0))=FALSE,"C",IF(ISERROR(MATCH(D363,'CrediAltoque (SI)'!$H$20:$H$21,0))=FALSE,"D",""))</f>
        <v/>
      </c>
      <c r="F363" s="5">
        <f>IF(E363="C",0,IF(E363 ="D",ROUND(1/((1+'CrediAltoque (SI)'!$R$14)^A363),9) * 2,ROUND(1/((1+'CrediAltoque (SI)'!$R$14)^A363),9)))</f>
        <v>4.0000000000000002E-9</v>
      </c>
      <c r="G363" s="5">
        <f t="shared" si="29"/>
        <v>18.225894939000028</v>
      </c>
    </row>
    <row r="364" spans="1:7" x14ac:dyDescent="0.2">
      <c r="A364" s="2">
        <f t="shared" si="26"/>
        <v>361</v>
      </c>
      <c r="B364" s="2">
        <f t="shared" si="27"/>
        <v>361</v>
      </c>
      <c r="C364" s="4">
        <f t="shared" si="28"/>
        <v>56160</v>
      </c>
      <c r="D364" s="2">
        <f t="shared" si="25"/>
        <v>10</v>
      </c>
      <c r="E364" s="2" t="str">
        <f>IF(ISERROR(MATCH(D364,'CrediAltoque (SI)'!$H$18:$H$19,0))=FALSE,"C",IF(ISERROR(MATCH(D364,'CrediAltoque (SI)'!$H$20:$H$21,0))=FALSE,"D",""))</f>
        <v/>
      </c>
      <c r="F364" s="5">
        <f>IF(E364="C",0,IF(E364 ="D",ROUND(1/((1+'CrediAltoque (SI)'!$R$14)^A364),9) * 2,ROUND(1/((1+'CrediAltoque (SI)'!$R$14)^A364),9)))</f>
        <v>4.0000000000000002E-9</v>
      </c>
      <c r="G364" s="5">
        <f t="shared" si="29"/>
        <v>18.225894943000029</v>
      </c>
    </row>
    <row r="365" spans="1:7" x14ac:dyDescent="0.2">
      <c r="A365" s="2">
        <f t="shared" si="26"/>
        <v>362</v>
      </c>
      <c r="B365" s="2">
        <f t="shared" si="27"/>
        <v>362</v>
      </c>
      <c r="C365" s="4">
        <f t="shared" si="28"/>
        <v>56191</v>
      </c>
      <c r="D365" s="2">
        <f t="shared" si="25"/>
        <v>11</v>
      </c>
      <c r="E365" s="2" t="str">
        <f>IF(ISERROR(MATCH(D365,'CrediAltoque (SI)'!$H$18:$H$19,0))=FALSE,"C",IF(ISERROR(MATCH(D365,'CrediAltoque (SI)'!$H$20:$H$21,0))=FALSE,"D",""))</f>
        <v/>
      </c>
      <c r="F365" s="5">
        <f>IF(E365="C",0,IF(E365 ="D",ROUND(1/((1+'CrediAltoque (SI)'!$R$14)^A365),9) * 2,ROUND(1/((1+'CrediAltoque (SI)'!$R$14)^A365),9)))</f>
        <v>4.0000000000000002E-9</v>
      </c>
      <c r="G365" s="5">
        <f t="shared" si="29"/>
        <v>18.225894947000029</v>
      </c>
    </row>
    <row r="366" spans="1:7" x14ac:dyDescent="0.2">
      <c r="A366" s="2">
        <f t="shared" si="26"/>
        <v>363</v>
      </c>
      <c r="B366" s="2">
        <f t="shared" si="27"/>
        <v>363</v>
      </c>
      <c r="C366" s="4">
        <f t="shared" si="28"/>
        <v>56221</v>
      </c>
      <c r="D366" s="2">
        <f t="shared" si="25"/>
        <v>12</v>
      </c>
      <c r="E366" s="2" t="str">
        <f>IF(ISERROR(MATCH(D366,'CrediAltoque (SI)'!$H$18:$H$19,0))=FALSE,"C",IF(ISERROR(MATCH(D366,'CrediAltoque (SI)'!$H$20:$H$21,0))=FALSE,"D",""))</f>
        <v/>
      </c>
      <c r="F366" s="5">
        <f>IF(E366="C",0,IF(E366 ="D",ROUND(1/((1+'CrediAltoque (SI)'!$R$14)^A366),9) * 2,ROUND(1/((1+'CrediAltoque (SI)'!$R$14)^A366),9)))</f>
        <v>4.0000000000000002E-9</v>
      </c>
      <c r="G366" s="5">
        <f t="shared" si="29"/>
        <v>18.225894951000029</v>
      </c>
    </row>
    <row r="367" spans="1:7" x14ac:dyDescent="0.2">
      <c r="A367" s="2">
        <f t="shared" si="26"/>
        <v>364</v>
      </c>
      <c r="B367" s="2">
        <f t="shared" si="27"/>
        <v>364</v>
      </c>
      <c r="C367" s="4">
        <f t="shared" si="28"/>
        <v>56252</v>
      </c>
      <c r="D367" s="2">
        <f t="shared" si="25"/>
        <v>1</v>
      </c>
      <c r="E367" s="2" t="str">
        <f>IF(ISERROR(MATCH(D367,'CrediAltoque (SI)'!$H$18:$H$19,0))=FALSE,"C",IF(ISERROR(MATCH(D367,'CrediAltoque (SI)'!$H$20:$H$21,0))=FALSE,"D",""))</f>
        <v/>
      </c>
      <c r="F367" s="5">
        <f>IF(E367="C",0,IF(E367 ="D",ROUND(1/((1+'CrediAltoque (SI)'!$R$14)^A367),9) * 2,ROUND(1/((1+'CrediAltoque (SI)'!$R$14)^A367),9)))</f>
        <v>4.0000000000000002E-9</v>
      </c>
      <c r="G367" s="5">
        <f t="shared" si="29"/>
        <v>18.22589495500003</v>
      </c>
    </row>
    <row r="368" spans="1:7" x14ac:dyDescent="0.2">
      <c r="A368" s="2">
        <f t="shared" si="26"/>
        <v>365</v>
      </c>
      <c r="B368" s="2">
        <f t="shared" si="27"/>
        <v>365</v>
      </c>
      <c r="C368" s="4">
        <f t="shared" si="28"/>
        <v>56283</v>
      </c>
      <c r="D368" s="2">
        <f t="shared" si="25"/>
        <v>2</v>
      </c>
      <c r="E368" s="2" t="str">
        <f>IF(ISERROR(MATCH(D368,'CrediAltoque (SI)'!$H$18:$H$19,0))=FALSE,"C",IF(ISERROR(MATCH(D368,'CrediAltoque (SI)'!$H$20:$H$21,0))=FALSE,"D",""))</f>
        <v/>
      </c>
      <c r="F368" s="5">
        <f>IF(E368="C",0,IF(E368 ="D",ROUND(1/((1+'CrediAltoque (SI)'!$R$14)^A368),9) * 2,ROUND(1/((1+'CrediAltoque (SI)'!$R$14)^A368),9)))</f>
        <v>3E-9</v>
      </c>
      <c r="G368" s="5">
        <f t="shared" si="29"/>
        <v>18.22589495800003</v>
      </c>
    </row>
    <row r="369" spans="1:7" x14ac:dyDescent="0.2">
      <c r="A369" s="2">
        <f t="shared" si="26"/>
        <v>366</v>
      </c>
      <c r="B369" s="2">
        <f t="shared" si="27"/>
        <v>366</v>
      </c>
      <c r="C369" s="4">
        <f t="shared" si="28"/>
        <v>56311</v>
      </c>
      <c r="D369" s="2">
        <f t="shared" si="25"/>
        <v>3</v>
      </c>
      <c r="E369" s="2" t="str">
        <f>IF(ISERROR(MATCH(D369,'CrediAltoque (SI)'!$H$18:$H$19,0))=FALSE,"C",IF(ISERROR(MATCH(D369,'CrediAltoque (SI)'!$H$20:$H$21,0))=FALSE,"D",""))</f>
        <v/>
      </c>
      <c r="F369" s="5">
        <f>IF(E369="C",0,IF(E369 ="D",ROUND(1/((1+'CrediAltoque (SI)'!$R$14)^A369),9) * 2,ROUND(1/((1+'CrediAltoque (SI)'!$R$14)^A369),9)))</f>
        <v>3E-9</v>
      </c>
      <c r="G369" s="5">
        <f t="shared" si="29"/>
        <v>18.22589496100003</v>
      </c>
    </row>
    <row r="370" spans="1:7" x14ac:dyDescent="0.2">
      <c r="A370" s="2">
        <f t="shared" si="26"/>
        <v>367</v>
      </c>
      <c r="B370" s="2">
        <f t="shared" si="27"/>
        <v>367</v>
      </c>
      <c r="C370" s="4">
        <f t="shared" si="28"/>
        <v>56342</v>
      </c>
      <c r="D370" s="2">
        <f t="shared" si="25"/>
        <v>4</v>
      </c>
      <c r="E370" s="2" t="str">
        <f>IF(ISERROR(MATCH(D370,'CrediAltoque (SI)'!$H$18:$H$19,0))=FALSE,"C",IF(ISERROR(MATCH(D370,'CrediAltoque (SI)'!$H$20:$H$21,0))=FALSE,"D",""))</f>
        <v/>
      </c>
      <c r="F370" s="5">
        <f>IF(E370="C",0,IF(E370 ="D",ROUND(1/((1+'CrediAltoque (SI)'!$R$14)^A370),9) * 2,ROUND(1/((1+'CrediAltoque (SI)'!$R$14)^A370),9)))</f>
        <v>3E-9</v>
      </c>
      <c r="G370" s="5">
        <f t="shared" si="29"/>
        <v>18.22589496400003</v>
      </c>
    </row>
    <row r="371" spans="1:7" x14ac:dyDescent="0.2">
      <c r="A371" s="2">
        <f t="shared" si="26"/>
        <v>368</v>
      </c>
      <c r="B371" s="2">
        <f t="shared" si="27"/>
        <v>368</v>
      </c>
      <c r="C371" s="4">
        <f t="shared" si="28"/>
        <v>56372</v>
      </c>
      <c r="D371" s="2">
        <f t="shared" si="25"/>
        <v>5</v>
      </c>
      <c r="E371" s="2" t="str">
        <f>IF(ISERROR(MATCH(D371,'CrediAltoque (SI)'!$H$18:$H$19,0))=FALSE,"C",IF(ISERROR(MATCH(D371,'CrediAltoque (SI)'!$H$20:$H$21,0))=FALSE,"D",""))</f>
        <v/>
      </c>
      <c r="F371" s="5">
        <f>IF(E371="C",0,IF(E371 ="D",ROUND(1/((1+'CrediAltoque (SI)'!$R$14)^A371),9) * 2,ROUND(1/((1+'CrediAltoque (SI)'!$R$14)^A371),9)))</f>
        <v>3E-9</v>
      </c>
      <c r="G371" s="5">
        <f t="shared" si="29"/>
        <v>18.225894967000031</v>
      </c>
    </row>
    <row r="372" spans="1:7" x14ac:dyDescent="0.2">
      <c r="A372" s="2">
        <f t="shared" si="26"/>
        <v>369</v>
      </c>
      <c r="B372" s="2">
        <f t="shared" si="27"/>
        <v>369</v>
      </c>
      <c r="C372" s="4">
        <f t="shared" si="28"/>
        <v>56403</v>
      </c>
      <c r="D372" s="2">
        <f t="shared" si="25"/>
        <v>6</v>
      </c>
      <c r="E372" s="2" t="str">
        <f>IF(ISERROR(MATCH(D372,'CrediAltoque (SI)'!$H$18:$H$19,0))=FALSE,"C",IF(ISERROR(MATCH(D372,'CrediAltoque (SI)'!$H$20:$H$21,0))=FALSE,"D",""))</f>
        <v/>
      </c>
      <c r="F372" s="5">
        <f>IF(E372="C",0,IF(E372 ="D",ROUND(1/((1+'CrediAltoque (SI)'!$R$14)^A372),9) * 2,ROUND(1/((1+'CrediAltoque (SI)'!$R$14)^A372),9)))</f>
        <v>3E-9</v>
      </c>
      <c r="G372" s="5">
        <f t="shared" si="29"/>
        <v>18.225894970000031</v>
      </c>
    </row>
    <row r="373" spans="1:7" x14ac:dyDescent="0.2">
      <c r="A373" s="2">
        <f t="shared" si="26"/>
        <v>370</v>
      </c>
      <c r="B373" s="2">
        <f t="shared" si="27"/>
        <v>370</v>
      </c>
      <c r="C373" s="4">
        <f t="shared" si="28"/>
        <v>56433</v>
      </c>
      <c r="D373" s="2">
        <f t="shared" si="25"/>
        <v>7</v>
      </c>
      <c r="E373" s="2" t="str">
        <f>IF(ISERROR(MATCH(D373,'CrediAltoque (SI)'!$H$18:$H$19,0))=FALSE,"C",IF(ISERROR(MATCH(D373,'CrediAltoque (SI)'!$H$20:$H$21,0))=FALSE,"D",""))</f>
        <v/>
      </c>
      <c r="F373" s="5">
        <f>IF(E373="C",0,IF(E373 ="D",ROUND(1/((1+'CrediAltoque (SI)'!$R$14)^A373),9) * 2,ROUND(1/((1+'CrediAltoque (SI)'!$R$14)^A373),9)))</f>
        <v>3E-9</v>
      </c>
      <c r="G373" s="5">
        <f t="shared" si="29"/>
        <v>18.225894973000031</v>
      </c>
    </row>
    <row r="374" spans="1:7" x14ac:dyDescent="0.2">
      <c r="A374" s="2">
        <f t="shared" si="26"/>
        <v>371</v>
      </c>
      <c r="B374" s="2">
        <f t="shared" si="27"/>
        <v>371</v>
      </c>
      <c r="C374" s="4">
        <f t="shared" si="28"/>
        <v>56464</v>
      </c>
      <c r="D374" s="2">
        <f t="shared" si="25"/>
        <v>8</v>
      </c>
      <c r="E374" s="2" t="str">
        <f>IF(ISERROR(MATCH(D374,'CrediAltoque (SI)'!$H$18:$H$19,0))=FALSE,"C",IF(ISERROR(MATCH(D374,'CrediAltoque (SI)'!$H$20:$H$21,0))=FALSE,"D",""))</f>
        <v/>
      </c>
      <c r="F374" s="5">
        <f>IF(E374="C",0,IF(E374 ="D",ROUND(1/((1+'CrediAltoque (SI)'!$R$14)^A374),9) * 2,ROUND(1/((1+'CrediAltoque (SI)'!$R$14)^A374),9)))</f>
        <v>2.0000000000000001E-9</v>
      </c>
      <c r="G374" s="5">
        <f t="shared" si="29"/>
        <v>18.225894975000031</v>
      </c>
    </row>
    <row r="375" spans="1:7" x14ac:dyDescent="0.2">
      <c r="A375" s="2">
        <f t="shared" si="26"/>
        <v>372</v>
      </c>
      <c r="B375" s="2">
        <f t="shared" si="27"/>
        <v>372</v>
      </c>
      <c r="C375" s="4">
        <f t="shared" si="28"/>
        <v>56495</v>
      </c>
      <c r="D375" s="2">
        <f t="shared" si="25"/>
        <v>9</v>
      </c>
      <c r="E375" s="2" t="str">
        <f>IF(ISERROR(MATCH(D375,'CrediAltoque (SI)'!$H$18:$H$19,0))=FALSE,"C",IF(ISERROR(MATCH(D375,'CrediAltoque (SI)'!$H$20:$H$21,0))=FALSE,"D",""))</f>
        <v/>
      </c>
      <c r="F375" s="5">
        <f>IF(E375="C",0,IF(E375 ="D",ROUND(1/((1+'CrediAltoque (SI)'!$R$14)^A375),9) * 2,ROUND(1/((1+'CrediAltoque (SI)'!$R$14)^A375),9)))</f>
        <v>2.0000000000000001E-9</v>
      </c>
      <c r="G375" s="5">
        <f t="shared" si="29"/>
        <v>18.225894977000031</v>
      </c>
    </row>
    <row r="376" spans="1:7" x14ac:dyDescent="0.2">
      <c r="A376" s="2">
        <f t="shared" si="26"/>
        <v>373</v>
      </c>
      <c r="B376" s="2">
        <f t="shared" si="27"/>
        <v>373</v>
      </c>
      <c r="C376" s="4">
        <f t="shared" si="28"/>
        <v>56525</v>
      </c>
      <c r="D376" s="2">
        <f t="shared" si="25"/>
        <v>10</v>
      </c>
      <c r="E376" s="2" t="str">
        <f>IF(ISERROR(MATCH(D376,'CrediAltoque (SI)'!$H$18:$H$19,0))=FALSE,"C",IF(ISERROR(MATCH(D376,'CrediAltoque (SI)'!$H$20:$H$21,0))=FALSE,"D",""))</f>
        <v/>
      </c>
      <c r="F376" s="5">
        <f>IF(E376="C",0,IF(E376 ="D",ROUND(1/((1+'CrediAltoque (SI)'!$R$14)^A376),9) * 2,ROUND(1/((1+'CrediAltoque (SI)'!$R$14)^A376),9)))</f>
        <v>2.0000000000000001E-9</v>
      </c>
      <c r="G376" s="5">
        <f t="shared" si="29"/>
        <v>18.225894979000032</v>
      </c>
    </row>
    <row r="377" spans="1:7" x14ac:dyDescent="0.2">
      <c r="A377" s="2">
        <f t="shared" si="26"/>
        <v>374</v>
      </c>
      <c r="B377" s="2">
        <f t="shared" si="27"/>
        <v>374</v>
      </c>
      <c r="C377" s="4">
        <f t="shared" si="28"/>
        <v>56556</v>
      </c>
      <c r="D377" s="2">
        <f t="shared" si="25"/>
        <v>11</v>
      </c>
      <c r="E377" s="2" t="str">
        <f>IF(ISERROR(MATCH(D377,'CrediAltoque (SI)'!$H$18:$H$19,0))=FALSE,"C",IF(ISERROR(MATCH(D377,'CrediAltoque (SI)'!$H$20:$H$21,0))=FALSE,"D",""))</f>
        <v/>
      </c>
      <c r="F377" s="5">
        <f>IF(E377="C",0,IF(E377 ="D",ROUND(1/((1+'CrediAltoque (SI)'!$R$14)^A377),9) * 2,ROUND(1/((1+'CrediAltoque (SI)'!$R$14)^A377),9)))</f>
        <v>2.0000000000000001E-9</v>
      </c>
      <c r="G377" s="5">
        <f t="shared" si="29"/>
        <v>18.225894981000032</v>
      </c>
    </row>
    <row r="378" spans="1:7" x14ac:dyDescent="0.2">
      <c r="A378" s="2">
        <f t="shared" si="26"/>
        <v>375</v>
      </c>
      <c r="B378" s="2">
        <f t="shared" si="27"/>
        <v>375</v>
      </c>
      <c r="C378" s="4">
        <f t="shared" si="28"/>
        <v>56586</v>
      </c>
      <c r="D378" s="2">
        <f t="shared" si="25"/>
        <v>12</v>
      </c>
      <c r="E378" s="2" t="str">
        <f>IF(ISERROR(MATCH(D378,'CrediAltoque (SI)'!$H$18:$H$19,0))=FALSE,"C",IF(ISERROR(MATCH(D378,'CrediAltoque (SI)'!$H$20:$H$21,0))=FALSE,"D",""))</f>
        <v/>
      </c>
      <c r="F378" s="5">
        <f>IF(E378="C",0,IF(E378 ="D",ROUND(1/((1+'CrediAltoque (SI)'!$R$14)^A378),9) * 2,ROUND(1/((1+'CrediAltoque (SI)'!$R$14)^A378),9)))</f>
        <v>2.0000000000000001E-9</v>
      </c>
      <c r="G378" s="5">
        <f t="shared" si="29"/>
        <v>18.225894983000032</v>
      </c>
    </row>
    <row r="379" spans="1:7" x14ac:dyDescent="0.2">
      <c r="A379" s="2">
        <f t="shared" si="26"/>
        <v>376</v>
      </c>
      <c r="B379" s="2">
        <f t="shared" si="27"/>
        <v>376</v>
      </c>
      <c r="C379" s="4">
        <f t="shared" si="28"/>
        <v>56617</v>
      </c>
      <c r="D379" s="2">
        <f t="shared" si="25"/>
        <v>1</v>
      </c>
      <c r="E379" s="2" t="str">
        <f>IF(ISERROR(MATCH(D379,'CrediAltoque (SI)'!$H$18:$H$19,0))=FALSE,"C",IF(ISERROR(MATCH(D379,'CrediAltoque (SI)'!$H$20:$H$21,0))=FALSE,"D",""))</f>
        <v/>
      </c>
      <c r="F379" s="5">
        <f>IF(E379="C",0,IF(E379 ="D",ROUND(1/((1+'CrediAltoque (SI)'!$R$14)^A379),9) * 2,ROUND(1/((1+'CrediAltoque (SI)'!$R$14)^A379),9)))</f>
        <v>2.0000000000000001E-9</v>
      </c>
      <c r="G379" s="5">
        <f t="shared" si="29"/>
        <v>18.225894985000032</v>
      </c>
    </row>
    <row r="380" spans="1:7" x14ac:dyDescent="0.2">
      <c r="A380" s="2">
        <f t="shared" si="26"/>
        <v>377</v>
      </c>
      <c r="B380" s="2">
        <f t="shared" si="27"/>
        <v>377</v>
      </c>
      <c r="C380" s="4">
        <f t="shared" si="28"/>
        <v>56648</v>
      </c>
      <c r="D380" s="2">
        <f t="shared" si="25"/>
        <v>2</v>
      </c>
      <c r="E380" s="2" t="str">
        <f>IF(ISERROR(MATCH(D380,'CrediAltoque (SI)'!$H$18:$H$19,0))=FALSE,"C",IF(ISERROR(MATCH(D380,'CrediAltoque (SI)'!$H$20:$H$21,0))=FALSE,"D",""))</f>
        <v/>
      </c>
      <c r="F380" s="5">
        <f>IF(E380="C",0,IF(E380 ="D",ROUND(1/((1+'CrediAltoque (SI)'!$R$14)^A380),9) * 2,ROUND(1/((1+'CrediAltoque (SI)'!$R$14)^A380),9)))</f>
        <v>2.0000000000000001E-9</v>
      </c>
      <c r="G380" s="5">
        <f t="shared" si="29"/>
        <v>18.225894987000032</v>
      </c>
    </row>
    <row r="381" spans="1:7" x14ac:dyDescent="0.2">
      <c r="A381" s="2">
        <f t="shared" si="26"/>
        <v>378</v>
      </c>
      <c r="B381" s="2">
        <f t="shared" si="27"/>
        <v>378</v>
      </c>
      <c r="C381" s="4">
        <f t="shared" si="28"/>
        <v>56676</v>
      </c>
      <c r="D381" s="2">
        <f t="shared" si="25"/>
        <v>3</v>
      </c>
      <c r="E381" s="2" t="str">
        <f>IF(ISERROR(MATCH(D381,'CrediAltoque (SI)'!$H$18:$H$19,0))=FALSE,"C",IF(ISERROR(MATCH(D381,'CrediAltoque (SI)'!$H$20:$H$21,0))=FALSE,"D",""))</f>
        <v/>
      </c>
      <c r="F381" s="5">
        <f>IF(E381="C",0,IF(E381 ="D",ROUND(1/((1+'CrediAltoque (SI)'!$R$14)^A381),9) * 2,ROUND(1/((1+'CrediAltoque (SI)'!$R$14)^A381),9)))</f>
        <v>2.0000000000000001E-9</v>
      </c>
      <c r="G381" s="5">
        <f t="shared" si="29"/>
        <v>18.225894989000032</v>
      </c>
    </row>
    <row r="382" spans="1:7" x14ac:dyDescent="0.2">
      <c r="A382" s="2">
        <f t="shared" si="26"/>
        <v>379</v>
      </c>
      <c r="B382" s="2">
        <f t="shared" si="27"/>
        <v>379</v>
      </c>
      <c r="C382" s="4">
        <f t="shared" si="28"/>
        <v>56707</v>
      </c>
      <c r="D382" s="2">
        <f t="shared" si="25"/>
        <v>4</v>
      </c>
      <c r="E382" s="2" t="str">
        <f>IF(ISERROR(MATCH(D382,'CrediAltoque (SI)'!$H$18:$H$19,0))=FALSE,"C",IF(ISERROR(MATCH(D382,'CrediAltoque (SI)'!$H$20:$H$21,0))=FALSE,"D",""))</f>
        <v/>
      </c>
      <c r="F382" s="5">
        <f>IF(E382="C",0,IF(E382 ="D",ROUND(1/((1+'CrediAltoque (SI)'!$R$14)^A382),9) * 2,ROUND(1/((1+'CrediAltoque (SI)'!$R$14)^A382),9)))</f>
        <v>2.0000000000000001E-9</v>
      </c>
      <c r="G382" s="5">
        <f t="shared" si="29"/>
        <v>18.225894991000033</v>
      </c>
    </row>
    <row r="383" spans="1:7" x14ac:dyDescent="0.2">
      <c r="A383" s="2">
        <f t="shared" si="26"/>
        <v>380</v>
      </c>
      <c r="B383" s="2">
        <f t="shared" si="27"/>
        <v>380</v>
      </c>
      <c r="C383" s="4">
        <f t="shared" si="28"/>
        <v>56737</v>
      </c>
      <c r="D383" s="2">
        <f t="shared" si="25"/>
        <v>5</v>
      </c>
      <c r="E383" s="2" t="str">
        <f>IF(ISERROR(MATCH(D383,'CrediAltoque (SI)'!$H$18:$H$19,0))=FALSE,"C",IF(ISERROR(MATCH(D383,'CrediAltoque (SI)'!$H$20:$H$21,0))=FALSE,"D",""))</f>
        <v/>
      </c>
      <c r="F383" s="5">
        <f>IF(E383="C",0,IF(E383 ="D",ROUND(1/((1+'CrediAltoque (SI)'!$R$14)^A383),9) * 2,ROUND(1/((1+'CrediAltoque (SI)'!$R$14)^A383),9)))</f>
        <v>2.0000000000000001E-9</v>
      </c>
      <c r="G383" s="5">
        <f t="shared" si="29"/>
        <v>18.225894993000033</v>
      </c>
    </row>
    <row r="384" spans="1:7" x14ac:dyDescent="0.2">
      <c r="A384" s="2">
        <f t="shared" si="26"/>
        <v>381</v>
      </c>
      <c r="B384" s="2">
        <f t="shared" si="27"/>
        <v>381</v>
      </c>
      <c r="C384" s="4">
        <f t="shared" si="28"/>
        <v>56768</v>
      </c>
      <c r="D384" s="2">
        <f t="shared" si="25"/>
        <v>6</v>
      </c>
      <c r="E384" s="2" t="str">
        <f>IF(ISERROR(MATCH(D384,'CrediAltoque (SI)'!$H$18:$H$19,0))=FALSE,"C",IF(ISERROR(MATCH(D384,'CrediAltoque (SI)'!$H$20:$H$21,0))=FALSE,"D",""))</f>
        <v/>
      </c>
      <c r="F384" s="5">
        <f>IF(E384="C",0,IF(E384 ="D",ROUND(1/((1+'CrediAltoque (SI)'!$R$14)^A384),9) * 2,ROUND(1/((1+'CrediAltoque (SI)'!$R$14)^A384),9)))</f>
        <v>1.0000000000000001E-9</v>
      </c>
      <c r="G384" s="5">
        <f t="shared" si="29"/>
        <v>18.225894994000033</v>
      </c>
    </row>
    <row r="385" spans="1:7" x14ac:dyDescent="0.2">
      <c r="A385" s="2">
        <f t="shared" si="26"/>
        <v>382</v>
      </c>
      <c r="B385" s="2">
        <f t="shared" si="27"/>
        <v>382</v>
      </c>
      <c r="C385" s="4">
        <f t="shared" si="28"/>
        <v>56798</v>
      </c>
      <c r="D385" s="2">
        <f t="shared" si="25"/>
        <v>7</v>
      </c>
      <c r="E385" s="2" t="str">
        <f>IF(ISERROR(MATCH(D385,'CrediAltoque (SI)'!$H$18:$H$19,0))=FALSE,"C",IF(ISERROR(MATCH(D385,'CrediAltoque (SI)'!$H$20:$H$21,0))=FALSE,"D",""))</f>
        <v/>
      </c>
      <c r="F385" s="5">
        <f>IF(E385="C",0,IF(E385 ="D",ROUND(1/((1+'CrediAltoque (SI)'!$R$14)^A385),9) * 2,ROUND(1/((1+'CrediAltoque (SI)'!$R$14)^A385),9)))</f>
        <v>1.0000000000000001E-9</v>
      </c>
      <c r="G385" s="5">
        <f t="shared" si="29"/>
        <v>18.225894995000033</v>
      </c>
    </row>
    <row r="386" spans="1:7" x14ac:dyDescent="0.2">
      <c r="A386" s="2">
        <f t="shared" si="26"/>
        <v>383</v>
      </c>
      <c r="B386" s="2">
        <f t="shared" si="27"/>
        <v>383</v>
      </c>
      <c r="C386" s="4">
        <f t="shared" si="28"/>
        <v>56829</v>
      </c>
      <c r="D386" s="2">
        <f t="shared" si="25"/>
        <v>8</v>
      </c>
      <c r="E386" s="2" t="str">
        <f>IF(ISERROR(MATCH(D386,'CrediAltoque (SI)'!$H$18:$H$19,0))=FALSE,"C",IF(ISERROR(MATCH(D386,'CrediAltoque (SI)'!$H$20:$H$21,0))=FALSE,"D",""))</f>
        <v/>
      </c>
      <c r="F386" s="5">
        <f>IF(E386="C",0,IF(E386 ="D",ROUND(1/((1+'CrediAltoque (SI)'!$R$14)^A386),9) * 2,ROUND(1/((1+'CrediAltoque (SI)'!$R$14)^A386),9)))</f>
        <v>1.0000000000000001E-9</v>
      </c>
      <c r="G386" s="5">
        <f t="shared" si="29"/>
        <v>18.225894996000033</v>
      </c>
    </row>
  </sheetData>
  <sheetProtection algorithmName="SHA-512" hashValue="gXf7HoGuJwN1S5LUPlzACZvEhYNVL3J6v+3j57e2ibw0gOqtYtReojJzcCkHEb6Ym7huQ0R7g47HmsKvGfhGhw==" saltValue="tcfBTzdQ1Lj15Lcb4cfLNw==" spinCount="100000" sheet="1" objects="1" scenarios="1" selectLockedCells="1" selectUnlockedCells="1"/>
  <mergeCells count="1">
    <mergeCell ref="A1:G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CrediAltoque (SI)</vt:lpstr>
      <vt:lpstr>Calculos CrediAltoque</vt:lpstr>
    </vt:vector>
  </TitlesOfParts>
  <Company>Banco Financiero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DE LA CUOTA</dc:title>
  <dc:creator>Ruiz Renguifo Renato</dc:creator>
  <cp:lastModifiedBy>app</cp:lastModifiedBy>
  <cp:lastPrinted>2007-07-03T16:53:09Z</cp:lastPrinted>
  <dcterms:created xsi:type="dcterms:W3CDTF">2006-02-23T15:21:47Z</dcterms:created>
  <dcterms:modified xsi:type="dcterms:W3CDTF">2025-02-18T05:49:54Z</dcterms:modified>
</cp:coreProperties>
</file>